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pnnl.sharepoint.com/sites/AWE_Project/Shared Documents/Final Deliverables/Audit Tool and ROI Calculator/"/>
    </mc:Choice>
  </mc:AlternateContent>
  <xr:revisionPtr revIDLastSave="1" documentId="14_{1B2592B6-BBEE-4D4E-8807-AD2755056F4C}" xr6:coauthVersionLast="47" xr6:coauthVersionMax="47" xr10:uidLastSave="{7B1DBA51-9892-4704-8BEF-2EE6517314AA}"/>
  <workbookProtection workbookAlgorithmName="SHA-512" workbookHashValue="pjXDSojoqS4ka69ZT1ghx+8iId5UfDXalKdEBZdxHIXT+jqD7U6J72W5pcL70HvVcJlRYJ7C5cne7SxC28Wvvg==" workbookSaltValue="J7e/pjgup1yGlpAEefShwQ==" workbookSpinCount="100000" lockStructure="1"/>
  <bookViews>
    <workbookView xWindow="28680" yWindow="-5295" windowWidth="29040" windowHeight="15840" xr2:uid="{CAE872AC-0B1D-4329-B857-F4B34A67823F}"/>
  </bookViews>
  <sheets>
    <sheet name="Introduction-Read First" sheetId="16" r:id="rId1"/>
    <sheet name="Cooling Tower Audit-ROI Form" sheetId="13" r:id="rId2"/>
    <sheet name="Calculations (to hide)" sheetId="15" state="hidden" r:id="rId3"/>
  </sheets>
  <externalReferences>
    <externalReference r:id="rId4"/>
    <externalReference r:id="rId5"/>
    <externalReference r:id="rId6"/>
  </externalReferences>
  <definedNames>
    <definedName name="appearance">'[1]drop down lists'!$D$25:$D$27</definedName>
    <definedName name="Appearances">'[2]drop down lists'!$B$32:$C$34</definedName>
    <definedName name="Cities">'[2]drop down lists'!$B$3:$C$14</definedName>
    <definedName name="City">'[2]drop down lists'!$C$2</definedName>
    <definedName name="CityCode">'[2]drop down lists'!$H$3</definedName>
    <definedName name="CityLookupETo">[2]ETo!$A$2:$B$193</definedName>
    <definedName name="CityLookupPrecip">[2]Precip!$A$2:$B$193</definedName>
    <definedName name="Cycle">'[3]Drop Down Lists'!$F$4</definedName>
    <definedName name="Cycles">'[3]Drop Down Lists'!$E$5:$F$11</definedName>
    <definedName name="EToComplete">[2]ETo!$A$2:$R$193</definedName>
    <definedName name="growing_season_start">'[2]drop down lists'!#REF!</definedName>
    <definedName name="growing_season_starta">'[1]drop down lists'!$A$25:$A$36</definedName>
    <definedName name="growing_season_stop">'[1]drop down lists'!$B$25:$B$36</definedName>
    <definedName name="growning_season_finish">'[2]drop down lists'!#REF!</definedName>
    <definedName name="GrowStart">'[2]drop down lists'!$I$30</definedName>
    <definedName name="GrowStop">'[2]drop down lists'!$I$31</definedName>
    <definedName name="landscape_type">'[1]drop down lists'!$A$3:$A$4</definedName>
    <definedName name="LandscapeType">'[2]drop down lists'!$I$5</definedName>
    <definedName name="LandscapeTypes">'[2]drop down lists'!$H$6:$I$7</definedName>
    <definedName name="maintenance">'[2]drop down lists'!#REF!</definedName>
    <definedName name="mb_water">'[1]drop down lists'!$F$3:$F$5</definedName>
    <definedName name="microclimate">'[1]drop down lists'!$F$13:$F$15</definedName>
    <definedName name="Microclimates">'[2]drop down lists'!$B$27:$C$29</definedName>
    <definedName name="Months">'[2]drop down lists'!$H$33:$I$44</definedName>
    <definedName name="plant_density">'[1]drop down lists'!$F$8:$F$10</definedName>
    <definedName name="PlantDensities">'[2]drop down lists'!$B$22:$C$24</definedName>
    <definedName name="PlantDensity">'[2]drop down lists'!$C$21</definedName>
    <definedName name="PrecipComplete">[2]Precip!$A$2:$R$193</definedName>
    <definedName name="SoilType">'[2]drop down lists'!$C$45</definedName>
    <definedName name="SoilTypes">'[2]drop down lists'!$B$46:$C$48</definedName>
    <definedName name="Species">'[2]drop down lists'!$I$9</definedName>
    <definedName name="State">'[2]drop down lists'!$F$2</definedName>
    <definedName name="States">'[2]drop down lists'!$E$3:$E$53</definedName>
    <definedName name="Tonnage">'[3]Drop Down Lists'!$C$4</definedName>
    <definedName name="Tonnages">'[3]Drop Down Lists'!$B$5:$C$19</definedName>
    <definedName name="TowerUsage">'[3]Reference Table'!$C$6:$I$20</definedName>
    <definedName name="turf_species">'[1]drop down lists'!$C$3:$C$20</definedName>
    <definedName name="turf_type">'[2]drop down lists'!#REF!</definedName>
    <definedName name="TurfSpecies">'[2]drop down lists'!$H$10:$I$28</definedName>
    <definedName name="WaterRequirement">'[2]drop down lists'!$C$16</definedName>
    <definedName name="WaterRequirements">'[2]drop down lists'!$B$17:$C$19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3" l="1"/>
  <c r="D28" i="13" l="1"/>
  <c r="J21" i="13"/>
  <c r="I21" i="13"/>
  <c r="H21" i="13"/>
  <c r="G21" i="13"/>
  <c r="J9" i="13"/>
  <c r="I9" i="13"/>
  <c r="E13" i="15"/>
  <c r="G13" i="15" s="1"/>
  <c r="M7" i="15"/>
  <c r="M6" i="15"/>
  <c r="L13" i="15" s="1"/>
  <c r="N13" i="15" s="1"/>
  <c r="P13" i="15" s="1"/>
  <c r="H17" i="13" l="1"/>
  <c r="E10" i="13"/>
  <c r="G10" i="13" s="1"/>
  <c r="F15" i="13"/>
  <c r="D8" i="13"/>
  <c r="C14" i="15" l="1"/>
  <c r="C15" i="15" s="1"/>
  <c r="C31" i="15" l="1"/>
  <c r="C34" i="15" s="1"/>
  <c r="E34" i="15" s="1"/>
  <c r="G34" i="15" s="1"/>
  <c r="L14" i="15"/>
  <c r="N14" i="15" s="1"/>
  <c r="P14" i="15" s="1"/>
  <c r="E14" i="15"/>
  <c r="G14" i="15" s="1"/>
  <c r="C26" i="15" l="1"/>
  <c r="L26" i="15" s="1"/>
  <c r="L29" i="15" s="1"/>
  <c r="N29" i="15" s="1"/>
  <c r="P29" i="15" s="1"/>
  <c r="C21" i="15"/>
  <c r="C22" i="15" s="1"/>
  <c r="C23" i="15" s="1"/>
  <c r="E23" i="15" s="1"/>
  <c r="G23" i="15" s="1"/>
  <c r="C16" i="15"/>
  <c r="E15" i="15"/>
  <c r="G15" i="15" s="1"/>
  <c r="L31" i="15"/>
  <c r="L15" i="15"/>
  <c r="N15" i="15" s="1"/>
  <c r="P15" i="15" s="1"/>
  <c r="G23" i="13" s="1"/>
  <c r="E31" i="15"/>
  <c r="G31" i="15" s="1"/>
  <c r="H25" i="13" s="1"/>
  <c r="C32" i="15"/>
  <c r="G24" i="13"/>
  <c r="G25" i="13" l="1"/>
  <c r="L21" i="15"/>
  <c r="L24" i="15" s="1"/>
  <c r="N24" i="15" s="1"/>
  <c r="P24" i="15" s="1"/>
  <c r="E22" i="15"/>
  <c r="G22" i="15" s="1"/>
  <c r="E21" i="15"/>
  <c r="G21" i="15" s="1"/>
  <c r="H23" i="13" s="1"/>
  <c r="L22" i="15"/>
  <c r="L23" i="15" s="1"/>
  <c r="N23" i="15" s="1"/>
  <c r="P23" i="15" s="1"/>
  <c r="C27" i="15"/>
  <c r="C28" i="15" s="1"/>
  <c r="N26" i="15"/>
  <c r="P26" i="15" s="1"/>
  <c r="E26" i="15"/>
  <c r="G26" i="15" s="1"/>
  <c r="H24" i="13" s="1"/>
  <c r="C29" i="15"/>
  <c r="E29" i="15" s="1"/>
  <c r="G29" i="15" s="1"/>
  <c r="G22" i="13"/>
  <c r="C33" i="15"/>
  <c r="L32" i="15"/>
  <c r="E32" i="15"/>
  <c r="G32" i="15" s="1"/>
  <c r="C24" i="15"/>
  <c r="E24" i="15" s="1"/>
  <c r="G24" i="15" s="1"/>
  <c r="L34" i="15"/>
  <c r="N31" i="15"/>
  <c r="P31" i="15" s="1"/>
  <c r="I25" i="13" s="1"/>
  <c r="L16" i="15"/>
  <c r="E16" i="15"/>
  <c r="G16" i="15" s="1"/>
  <c r="C19" i="15"/>
  <c r="C17" i="15"/>
  <c r="I24" i="13" l="1"/>
  <c r="E27" i="15"/>
  <c r="G27" i="15" s="1"/>
  <c r="L27" i="15"/>
  <c r="L28" i="15" s="1"/>
  <c r="N22" i="15"/>
  <c r="P22" i="15" s="1"/>
  <c r="N21" i="15"/>
  <c r="P21" i="15" s="1"/>
  <c r="I23" i="13" s="1"/>
  <c r="L25" i="15"/>
  <c r="N25" i="15" s="1"/>
  <c r="P25" i="15" s="1"/>
  <c r="C25" i="15"/>
  <c r="E25" i="15" s="1"/>
  <c r="G25" i="15" s="1"/>
  <c r="D23" i="13" s="1"/>
  <c r="N34" i="15"/>
  <c r="P34" i="15" s="1"/>
  <c r="C18" i="15"/>
  <c r="E18" i="15" s="1"/>
  <c r="G18" i="15" s="1"/>
  <c r="E17" i="15"/>
  <c r="G17" i="15" s="1"/>
  <c r="L17" i="15"/>
  <c r="E19" i="15"/>
  <c r="G19" i="15" s="1"/>
  <c r="L19" i="15"/>
  <c r="N16" i="15"/>
  <c r="P16" i="15" s="1"/>
  <c r="H22" i="13" s="1"/>
  <c r="I22" i="13" s="1"/>
  <c r="L33" i="15"/>
  <c r="N33" i="15" s="1"/>
  <c r="P33" i="15" s="1"/>
  <c r="N32" i="15"/>
  <c r="P32" i="15" s="1"/>
  <c r="E33" i="15"/>
  <c r="G33" i="15" s="1"/>
  <c r="C35" i="15"/>
  <c r="E35" i="15" s="1"/>
  <c r="G35" i="15" s="1"/>
  <c r="D25" i="13" s="1"/>
  <c r="E28" i="15"/>
  <c r="G28" i="15" s="1"/>
  <c r="C30" i="15"/>
  <c r="E30" i="15" s="1"/>
  <c r="G30" i="15" s="1"/>
  <c r="D24" i="13" s="1"/>
  <c r="E23" i="13" l="1"/>
  <c r="N27" i="15"/>
  <c r="P27" i="15" s="1"/>
  <c r="J23" i="13"/>
  <c r="F29" i="13" s="1"/>
  <c r="G29" i="13" s="1"/>
  <c r="J24" i="13"/>
  <c r="F30" i="13" s="1"/>
  <c r="G30" i="13" s="1"/>
  <c r="J25" i="13"/>
  <c r="F31" i="13" s="1"/>
  <c r="G31" i="13" s="1"/>
  <c r="J22" i="13"/>
  <c r="L18" i="15"/>
  <c r="N18" i="15" s="1"/>
  <c r="P18" i="15" s="1"/>
  <c r="N17" i="15"/>
  <c r="P17" i="15" s="1"/>
  <c r="C20" i="15"/>
  <c r="E20" i="15" s="1"/>
  <c r="G20" i="15" s="1"/>
  <c r="D22" i="13" s="1"/>
  <c r="L35" i="15"/>
  <c r="N35" i="15" s="1"/>
  <c r="P35" i="15" s="1"/>
  <c r="E25" i="13" s="1"/>
  <c r="N19" i="15"/>
  <c r="P19" i="15" s="1"/>
  <c r="L30" i="15"/>
  <c r="N30" i="15" s="1"/>
  <c r="P30" i="15" s="1"/>
  <c r="E24" i="13" s="1"/>
  <c r="N28" i="15"/>
  <c r="P28" i="15" s="1"/>
  <c r="L20" i="15" l="1"/>
  <c r="N20" i="15" s="1"/>
  <c r="P20" i="15" s="1"/>
  <c r="E22" i="13" s="1"/>
  <c r="F23" i="13" s="1"/>
  <c r="H29" i="13" l="1"/>
  <c r="F24" i="13"/>
  <c r="I30" i="13" s="1"/>
  <c r="F25" i="13"/>
  <c r="I31" i="13" s="1"/>
  <c r="F22" i="13"/>
  <c r="I29" i="13" l="1"/>
  <c r="K29" i="13" s="1"/>
  <c r="H30" i="13"/>
  <c r="K30" i="13" s="1"/>
  <c r="H31" i="13"/>
  <c r="K31" i="13" s="1"/>
</calcChain>
</file>

<file path=xl/sharedStrings.xml><?xml version="1.0" encoding="utf-8"?>
<sst xmlns="http://schemas.openxmlformats.org/spreadsheetml/2006/main" count="339" uniqueCount="148">
  <si>
    <t>Site Name:</t>
  </si>
  <si>
    <t>Auditor Name:</t>
  </si>
  <si>
    <t>Date and Time of Audit:</t>
  </si>
  <si>
    <t>Equipment</t>
  </si>
  <si>
    <t>Tons of Cooling</t>
  </si>
  <si>
    <t>Make / Type</t>
  </si>
  <si>
    <t>Required User Input</t>
  </si>
  <si>
    <t>Optional User Input</t>
  </si>
  <si>
    <t>Auto-Calculated</t>
  </si>
  <si>
    <t>Notes and Observations (Overflowing basin, broken level controls, distribution system leaks, etc.):</t>
  </si>
  <si>
    <t>Treatment Setup</t>
  </si>
  <si>
    <t>None</t>
  </si>
  <si>
    <t>Existing Cooling Tower Parameters</t>
  </si>
  <si>
    <t>Improved Treatment Program Setup A</t>
  </si>
  <si>
    <t>Improved Treatment Program Setup B</t>
  </si>
  <si>
    <t>Electrochemical</t>
  </si>
  <si>
    <t>Alternative Water Sources</t>
  </si>
  <si>
    <t>Acid/pH Control</t>
  </si>
  <si>
    <t>Advanced Pretreatment
(e.g., filtration, RO, &amp;c)</t>
  </si>
  <si>
    <t>Standard Pretreatment
(i.e. water softening)</t>
  </si>
  <si>
    <t>Manual/None</t>
  </si>
  <si>
    <t>Automated Monitoring &amp; Management</t>
  </si>
  <si>
    <t>Existing Treatment Program</t>
  </si>
  <si>
    <t>Conversion</t>
  </si>
  <si>
    <t>Existing</t>
  </si>
  <si>
    <t>A</t>
  </si>
  <si>
    <t>B</t>
  </si>
  <si>
    <t>C</t>
  </si>
  <si>
    <t>gpm/ton-hour</t>
  </si>
  <si>
    <t>gph/ton-hour</t>
  </si>
  <si>
    <t>gph</t>
  </si>
  <si>
    <t>gpm</t>
  </si>
  <si>
    <t>FlowRate Factor</t>
  </si>
  <si>
    <t>Temp Range</t>
  </si>
  <si>
    <t>deg C</t>
  </si>
  <si>
    <t>Average Flow Rate</t>
  </si>
  <si>
    <t>Average Evaporation Rate</t>
  </si>
  <si>
    <t>Average Blowdown Rate</t>
  </si>
  <si>
    <t>Average Makeup Rate</t>
  </si>
  <si>
    <t>gpy/ton-hour</t>
  </si>
  <si>
    <t>gpy</t>
  </si>
  <si>
    <t>Makeup Cost</t>
  </si>
  <si>
    <t>Blowdown Cost</t>
  </si>
  <si>
    <t>$/m</t>
  </si>
  <si>
    <t>$/h</t>
  </si>
  <si>
    <t>$/y</t>
  </si>
  <si>
    <t>Total Water Cost</t>
  </si>
  <si>
    <t>Baseline</t>
  </si>
  <si>
    <t>kgal</t>
  </si>
  <si>
    <t>HCF</t>
  </si>
  <si>
    <t>Supply Water Cost
($/HCF)</t>
  </si>
  <si>
    <t>Supply Water Cost
($/kgal)</t>
  </si>
  <si>
    <t>Wastewater Cost
($/kgal)</t>
  </si>
  <si>
    <t>Wastewater Cost
($/HCF)</t>
  </si>
  <si>
    <t>HCFpm/ton-hour</t>
  </si>
  <si>
    <t>HCFpm</t>
  </si>
  <si>
    <t>HCFph/ton-hour</t>
  </si>
  <si>
    <t>HCFpy/ton-hour</t>
  </si>
  <si>
    <t>HCFph</t>
  </si>
  <si>
    <t>HCFpy</t>
  </si>
  <si>
    <t>HCF Calcs</t>
  </si>
  <si>
    <t>kgal Calcs</t>
  </si>
  <si>
    <t>TREATMENT PROGRAM DETAILS</t>
  </si>
  <si>
    <t>EXISTING EQUIPMENT AND OPERATING CONDITIONS</t>
  </si>
  <si>
    <t>Annual Evaporative (Consumptive) Water Use
(kgal/year)</t>
  </si>
  <si>
    <t>Annual Blowdown (Non-Consumptive) Water Use
(kgal/year)</t>
  </si>
  <si>
    <t>Annual Makeup (Total) Water Use
(kgal/year)</t>
  </si>
  <si>
    <t>Annual Evaporative (Consumptive) Water Use
(HCF/year)</t>
  </si>
  <si>
    <t>Annual Blowdown (Non-Consumptive) Water Use
(HCF/year)</t>
  </si>
  <si>
    <t>Annual Makeup (Total) Water Use
(HCF/year)</t>
  </si>
  <si>
    <t>Dropdown List Options</t>
  </si>
  <si>
    <t>COOLING TOWER AUDIT FORM AND IMPROVEMENT SIMPLE RETURN ON INVENSTMENT (ROI) CACLULATOR</t>
  </si>
  <si>
    <t>COLOR KEY</t>
  </si>
  <si>
    <t>Pay-for-Performance Incentive
($/kgal saved)</t>
  </si>
  <si>
    <t>Pay-for-Performance Incentive
($/HCF saved)</t>
  </si>
  <si>
    <t>Electrolysis 
(CoC ~10+)</t>
  </si>
  <si>
    <t>Partial Electrolysis 
(CoC ~10+)</t>
  </si>
  <si>
    <t>Micro-, Ultra-, or Nano-Filtration 
(CoC ~10+)</t>
  </si>
  <si>
    <t>Reverse Osmosis 
(CoC ~10+)</t>
  </si>
  <si>
    <t>High Efficiency 
(CoC ~10+)</t>
  </si>
  <si>
    <t>ION Exchange 
(CoC ~6-8)</t>
  </si>
  <si>
    <t>Partial pH Control 
(CoC ~4-5)</t>
  </si>
  <si>
    <t>Full pH Control 
(CoC ~4-5)</t>
  </si>
  <si>
    <t>Make-up/Blowdown Meters 
(CoC ~3)</t>
  </si>
  <si>
    <t>Other
(Estimate CoC based on manufacturer specs)</t>
  </si>
  <si>
    <t>If Known, Actual CoC</t>
  </si>
  <si>
    <t>Surface 
(estimate water conductivity to right for CoC update)</t>
  </si>
  <si>
    <t>Ground 
(estimate water conductivity to right for CoC update)</t>
  </si>
  <si>
    <t>Municipal 
(estimate water conductivity to right for CoC update)</t>
  </si>
  <si>
    <t>Recycled 
(estimate water conductivity to right for CoC update)</t>
  </si>
  <si>
    <t>Other
(estimate water conductivity to right for CoC update)</t>
  </si>
  <si>
    <t>Fixed One-Time Equipment Rebate Incentive
($/upgrade)</t>
  </si>
  <si>
    <t>Capital Cost
($/upgrade)</t>
  </si>
  <si>
    <t>Building Name/Number:</t>
  </si>
  <si>
    <t>Estimated Cycles of Concentration (CoC)
(based on conductivity)</t>
  </si>
  <si>
    <t xml:space="preserve">Operating Hours per Year </t>
  </si>
  <si>
    <t>Duty Factor
(% equivalent full-load cooling hours of 8760)</t>
  </si>
  <si>
    <t>Water Units
(kgal or HCF)</t>
  </si>
  <si>
    <t>Average Percent Cooling Capacity Used 
(% load)</t>
  </si>
  <si>
    <t>Annual Makeup (Total) Water Demand Reduction
(kgal/year)</t>
  </si>
  <si>
    <t>Annual Makeup (Total) Water Demand Reduction
(HCF/year)</t>
  </si>
  <si>
    <t>Improved Treatment Program Setup C</t>
  </si>
  <si>
    <t>gal/HCF water</t>
  </si>
  <si>
    <t>HCF water/gal</t>
  </si>
  <si>
    <t>Acre-foot/gal water</t>
  </si>
  <si>
    <t>gal water/Acre-foot</t>
  </si>
  <si>
    <t>Operating Hours per Day 
(1-24 hours)</t>
  </si>
  <si>
    <t>Operating Days per Week 
(1-7 days)</t>
  </si>
  <si>
    <t>Thermal Load in Tons
(from chiller, etc.)</t>
  </si>
  <si>
    <t>Model #</t>
  </si>
  <si>
    <t>Estimated Cycles of Concentration (CoC)
(based on treatment)</t>
  </si>
  <si>
    <t>Estimated Cycles of Concentration (CoC)
(based on alternative water source conductivity)</t>
  </si>
  <si>
    <t>Total Annual Cost
($/year)</t>
  </si>
  <si>
    <t>SIMPLE RETURN ON INVESTMENT (ROI) CALCULATOR*</t>
  </si>
  <si>
    <t>Cooling Tower Audit Tool and Simple Return on Investment* Calculator
a CTEM Companion</t>
  </si>
  <si>
    <t>Annual Total Water &amp; Wastewater Cost
($/year)</t>
  </si>
  <si>
    <t>Conductivity Controller 
(CoC ~3)</t>
  </si>
  <si>
    <t>Controller &amp; Meters 
(CoC ~3)</t>
  </si>
  <si>
    <t>Water Treatment</t>
  </si>
  <si>
    <t>Blowdown Recovery</t>
  </si>
  <si>
    <t>No</t>
  </si>
  <si>
    <t>Acid/pH Control 
[CoC ~4-5]</t>
  </si>
  <si>
    <t>Standard Pretreatment 
(i.e. water softening) 
[CoC ~6-10+]</t>
  </si>
  <si>
    <t>Advanced Pretreatment 
(e.g., filtration, RO, etc.) 
[CoC ~10+]</t>
  </si>
  <si>
    <t>Electrochemical 
[CoC ~10+]</t>
  </si>
  <si>
    <t>Alternative Water Sources 
[Estimate water conductivity in cell H14 for CoC update]</t>
  </si>
  <si>
    <t xml:space="preserve">If using Blowdown Recovery, what percentage of blowdown is recovered? </t>
  </si>
  <si>
    <t>Yes 
[Enter Blowdown Recovery percentage to the right]</t>
  </si>
  <si>
    <t>Water Treatment
(Use dropdown menus &amp; estimate CoCs for improved setups)</t>
  </si>
  <si>
    <t>Automated Monitoring &amp; Management 
[CoC ~3+]</t>
  </si>
  <si>
    <t>Period of Pay-for-Performance Incentive
(years)</t>
  </si>
  <si>
    <t>Total Incentive over Full Period of Pay-for Performance Incentive
($)</t>
  </si>
  <si>
    <t>Annual Incentive over Period of Pay-for-Performance Incentive
($)</t>
  </si>
  <si>
    <t xml:space="preserve">Annual Savings for Period of Pay-for-Performance Incentive*
($/year) </t>
  </si>
  <si>
    <t>Simple Payback Period*ͣ
(years)</t>
  </si>
  <si>
    <t>* Does not include discount rate or cost escalations</t>
  </si>
  <si>
    <t>Makeup Water Conductivity (micro siemens)</t>
  </si>
  <si>
    <t>Blowdown Water Conductivity (micro siemens)</t>
  </si>
  <si>
    <t>Alternative Makeup Water Source Conductivity Estimate
(micro siemens)</t>
  </si>
  <si>
    <t xml:space="preserve"> ͣ Capital cost divided by annual savings and any rebate without amortization</t>
  </si>
  <si>
    <t>TREATMENT PROGRAM COSTS AND WATER USE ESTIMATES</t>
  </si>
  <si>
    <t>Annual O&amp;M Savings from Existing Program 
($/year)</t>
  </si>
  <si>
    <t>Annual Operation and Maintenance Cost 
($/year)</t>
  </si>
  <si>
    <t xml:space="preserve">Enter Optional and Required inputs on the Cooling Tower Audit-ROI Form tab as indicated by the color coded cells. The calculator will not function properly unless a value or drop-down selection is made in each required cell for the existing and alternative treatment programs being evaluated. </t>
  </si>
  <si>
    <r>
      <t xml:space="preserve">This resource can be used as a cooling tower audit template and as a screening tool to evaluate water savings opportunities while calculating a simple economic return on investment* </t>
    </r>
    <r>
      <rPr>
        <sz val="11"/>
        <color theme="1"/>
        <rFont val="Tahoma"/>
        <family val="2"/>
      </rPr>
      <t>ͣ</t>
    </r>
    <r>
      <rPr>
        <sz val="11"/>
        <color theme="1"/>
        <rFont val="Calibri"/>
        <family val="2"/>
        <scheme val="minor"/>
      </rPr>
      <t xml:space="preserve"> for treatment upgrades.</t>
    </r>
  </si>
  <si>
    <t xml:space="preserve">The outputs are dynamically auto-calculated as user inputs are entered. This tool is meant as a starting point to help determine if upgrades to the existing treatment program will improve system performance and provide an economic benefit based on potential water savings and incentive programs. Before making any substantial upgrades a full economic evaluation is recommended. </t>
  </si>
  <si>
    <t>Annual Savings Without Pay for Performance Incentive*
($/year)</t>
  </si>
  <si>
    <t xml:space="preserve"> ͣ Capital cost less rebate divided by annual savings without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</si>
</sst>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164" formatCode="0.0"/>
    <numFmt numFmtId="165" formatCode="&quot;$&quot;#,##0.00"/>
    <numFmt numFmtId="166" formatCode="0.0000"/>
    <numFmt numFmtId="167" formatCode="0.00_);[Red]\(0.00\)"/>
    <numFmt numFmtId="168" formatCode="0.000"/>
    <numFmt numFmtId="169" formatCode="&quot;$&quot;#,##0"/>
  </numFmts>
  <fonts count="13" x14ac:knownFonts="1">
    <font>
      <sz val="11"/>
      <color theme="1"/>
      <name val="Calibri"/>
      <family val="2"/>
      <scheme val="minor"/>
    </font>
    <font>
      <b/>
      <sz val="9"/>
      <color theme="1"/>
      <name val="Tahoma"/>
      <family val="2"/>
    </font>
    <font>
      <sz val="11"/>
      <color theme="1"/>
      <name val="Tahoma"/>
      <family val="2"/>
    </font>
    <font>
      <b/>
      <u/>
      <sz val="9"/>
      <color rgb="FF000000"/>
      <name val="Tahoma"/>
      <family val="2"/>
    </font>
    <font>
      <sz val="11"/>
      <color theme="1"/>
      <name val="Calibri"/>
      <family val="2"/>
      <scheme val="minor"/>
    </font>
    <font>
      <b/>
      <sz val="9"/>
      <color rgb="FF000000"/>
      <name val="Tahoma"/>
      <family val="2"/>
    </font>
    <font>
      <sz val="9"/>
      <color theme="1"/>
      <name val="Tahoma"/>
      <family val="2"/>
    </font>
    <font>
      <b/>
      <sz val="11"/>
      <color theme="1"/>
      <name val="Tahoma"/>
      <family val="2"/>
    </font>
    <font>
      <b/>
      <sz val="11"/>
      <color theme="1"/>
      <name val="Calibri"/>
      <family val="2"/>
      <scheme val="minor"/>
    </font>
    <font>
      <sz val="11"/>
      <color rgb="FFFF0000"/>
      <name val="Calibri"/>
      <family val="2"/>
      <scheme val="minor"/>
    </font>
    <font>
      <b/>
      <sz val="20"/>
      <color theme="0"/>
      <name val="Calibri"/>
      <family val="2"/>
      <scheme val="minor"/>
    </font>
    <font>
      <b/>
      <sz val="22"/>
      <color theme="0"/>
      <name val="Calibri"/>
      <family val="2"/>
      <scheme val="minor"/>
    </font>
    <font>
      <i/>
      <sz val="9"/>
      <color theme="1"/>
      <name val="Tahoma"/>
      <family val="2"/>
    </font>
  </fonts>
  <fills count="8">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1F497D"/>
        <bgColor indexed="64"/>
      </patternFill>
    </fill>
  </fills>
  <borders count="4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9" fontId="4" fillId="0" borderId="0" applyFont="0" applyFill="0" applyBorder="0" applyAlignment="0" applyProtection="0"/>
  </cellStyleXfs>
  <cellXfs count="159">
    <xf numFmtId="0" fontId="0" fillId="0" borderId="0" xfId="0"/>
    <xf numFmtId="0" fontId="2" fillId="0" borderId="2" xfId="0" applyFont="1" applyBorder="1" applyAlignment="1">
      <alignment vertical="center"/>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3" fillId="0" borderId="13"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0" xfId="0" applyFont="1"/>
    <xf numFmtId="0" fontId="6" fillId="0" borderId="0" xfId="0" applyFont="1" applyAlignment="1">
      <alignment vertical="center"/>
    </xf>
    <xf numFmtId="0" fontId="6" fillId="5" borderId="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0" borderId="0" xfId="0" applyFont="1" applyAlignment="1">
      <alignment horizontal="left" vertical="center" indent="2"/>
    </xf>
    <xf numFmtId="0" fontId="6" fillId="4" borderId="11" xfId="0" applyFont="1" applyFill="1" applyBorder="1" applyAlignment="1">
      <alignment horizontal="center" vertical="center"/>
    </xf>
    <xf numFmtId="0" fontId="1" fillId="2" borderId="9" xfId="0" applyFont="1" applyFill="1" applyBorder="1" applyAlignment="1">
      <alignment horizontal="center" vertical="center"/>
    </xf>
    <xf numFmtId="9" fontId="6" fillId="4" borderId="11" xfId="1" applyFont="1" applyFill="1" applyBorder="1" applyAlignment="1">
      <alignment horizontal="center" vertical="center"/>
    </xf>
    <xf numFmtId="164" fontId="6" fillId="3" borderId="11" xfId="0" applyNumberFormat="1" applyFont="1" applyFill="1" applyBorder="1" applyAlignment="1">
      <alignment horizontal="center" vertical="center"/>
    </xf>
    <xf numFmtId="9" fontId="6" fillId="3" borderId="11" xfId="1" applyFont="1" applyFill="1" applyBorder="1" applyAlignment="1">
      <alignment horizontal="center" vertical="center"/>
    </xf>
    <xf numFmtId="165" fontId="6" fillId="4" borderId="11" xfId="0" applyNumberFormat="1" applyFont="1" applyFill="1" applyBorder="1" applyAlignment="1">
      <alignment horizontal="center" vertical="center"/>
    </xf>
    <xf numFmtId="165" fontId="6" fillId="4" borderId="12" xfId="0" applyNumberFormat="1" applyFont="1" applyFill="1" applyBorder="1" applyAlignment="1">
      <alignment horizontal="center" vertical="center"/>
    </xf>
    <xf numFmtId="165" fontId="6" fillId="5" borderId="2" xfId="0" applyNumberFormat="1" applyFont="1" applyFill="1" applyBorder="1" applyAlignment="1">
      <alignment horizontal="center" vertical="center" wrapText="1"/>
    </xf>
    <xf numFmtId="165" fontId="6" fillId="5" borderId="11" xfId="0" applyNumberFormat="1" applyFont="1" applyFill="1" applyBorder="1" applyAlignment="1">
      <alignment horizontal="center" vertical="center" wrapText="1"/>
    </xf>
    <xf numFmtId="0" fontId="6" fillId="4" borderId="18" xfId="0" applyFont="1" applyFill="1" applyBorder="1" applyAlignment="1">
      <alignment horizontal="center" vertical="center"/>
    </xf>
    <xf numFmtId="0" fontId="6" fillId="5" borderId="19" xfId="0" applyFont="1" applyFill="1" applyBorder="1" applyAlignment="1">
      <alignment horizontal="center" vertical="center"/>
    </xf>
    <xf numFmtId="0" fontId="6" fillId="3" borderId="20" xfId="0" applyFont="1" applyFill="1" applyBorder="1" applyAlignment="1">
      <alignment horizontal="center" vertical="center"/>
    </xf>
    <xf numFmtId="3" fontId="6" fillId="3" borderId="2" xfId="0"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3" fontId="6" fillId="3" borderId="11" xfId="0" applyNumberFormat="1" applyFont="1" applyFill="1" applyBorder="1" applyAlignment="1">
      <alignment horizontal="center" vertical="center"/>
    </xf>
    <xf numFmtId="3" fontId="6" fillId="3" borderId="12" xfId="0" applyNumberFormat="1" applyFont="1" applyFill="1" applyBorder="1" applyAlignment="1">
      <alignment horizontal="center" vertical="center"/>
    </xf>
    <xf numFmtId="0" fontId="1" fillId="0" borderId="27"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3" xfId="0" applyFont="1" applyBorder="1" applyAlignment="1">
      <alignment horizontal="center" vertical="center" wrapText="1"/>
    </xf>
    <xf numFmtId="0" fontId="2" fillId="0" borderId="1" xfId="0" applyFont="1" applyBorder="1" applyAlignment="1">
      <alignment vertical="center"/>
    </xf>
    <xf numFmtId="0" fontId="2" fillId="0" borderId="3" xfId="0" applyFont="1" applyBorder="1" applyAlignment="1">
      <alignment vertical="center"/>
    </xf>
    <xf numFmtId="0" fontId="0" fillId="0" borderId="8"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23" xfId="0" applyBorder="1" applyAlignment="1">
      <alignment wrapText="1"/>
    </xf>
    <xf numFmtId="0" fontId="0" fillId="0" borderId="11" xfId="0" applyBorder="1" applyAlignment="1">
      <alignment wrapText="1"/>
    </xf>
    <xf numFmtId="0" fontId="0" fillId="0" borderId="12" xfId="0" applyBorder="1" applyAlignment="1">
      <alignment wrapText="1"/>
    </xf>
    <xf numFmtId="0" fontId="6" fillId="0" borderId="0" xfId="0" applyFont="1" applyBorder="1"/>
    <xf numFmtId="0" fontId="6" fillId="0" borderId="0" xfId="0" applyFont="1" applyBorder="1" applyAlignment="1">
      <alignment horizontal="center"/>
    </xf>
    <xf numFmtId="0" fontId="6" fillId="0" borderId="28" xfId="0" applyFont="1" applyBorder="1"/>
    <xf numFmtId="0" fontId="6" fillId="0" borderId="0" xfId="0" applyFont="1" applyBorder="1" applyAlignment="1">
      <alignment vertical="center" wrapText="1"/>
    </xf>
    <xf numFmtId="0" fontId="0" fillId="6" borderId="0" xfId="0" applyFill="1" applyBorder="1" applyAlignment="1">
      <alignment horizontal="center" vertical="center"/>
    </xf>
    <xf numFmtId="0" fontId="6" fillId="0" borderId="0" xfId="0" applyFont="1" applyBorder="1" applyAlignment="1">
      <alignment horizontal="center" vertical="center"/>
    </xf>
    <xf numFmtId="2" fontId="6" fillId="0" borderId="0" xfId="0" applyNumberFormat="1" applyFont="1" applyBorder="1" applyAlignment="1">
      <alignment horizontal="center" vertical="center"/>
    </xf>
    <xf numFmtId="3" fontId="6" fillId="0" borderId="0" xfId="0" applyNumberFormat="1" applyFont="1" applyBorder="1" applyAlignment="1">
      <alignment horizontal="center" vertical="center"/>
    </xf>
    <xf numFmtId="0" fontId="6" fillId="0" borderId="28" xfId="0" applyFont="1" applyBorder="1" applyAlignment="1">
      <alignment horizontal="center" vertical="center"/>
    </xf>
    <xf numFmtId="165" fontId="6" fillId="0" borderId="0"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6" fillId="0" borderId="6" xfId="0" applyFont="1" applyBorder="1" applyAlignment="1">
      <alignment vertical="center" wrapText="1"/>
    </xf>
    <xf numFmtId="165" fontId="6" fillId="0" borderId="6" xfId="0" applyNumberFormat="1" applyFont="1" applyBorder="1" applyAlignment="1">
      <alignment horizontal="center" vertical="center"/>
    </xf>
    <xf numFmtId="165" fontId="1" fillId="0" borderId="6" xfId="0" applyNumberFormat="1" applyFont="1" applyBorder="1" applyAlignment="1">
      <alignment horizontal="center" vertical="center"/>
    </xf>
    <xf numFmtId="0" fontId="6" fillId="0" borderId="7" xfId="0" applyFont="1" applyBorder="1" applyAlignment="1">
      <alignment horizontal="center" vertical="center"/>
    </xf>
    <xf numFmtId="166" fontId="6" fillId="0" borderId="0" xfId="0" applyNumberFormat="1" applyFont="1" applyBorder="1" applyAlignment="1">
      <alignment horizontal="center" vertical="center"/>
    </xf>
    <xf numFmtId="0" fontId="8" fillId="0" borderId="9" xfId="0" applyFont="1" applyBorder="1"/>
    <xf numFmtId="0" fontId="7" fillId="0" borderId="16" xfId="0" applyFont="1" applyBorder="1" applyAlignment="1">
      <alignment horizontal="center" vertical="center"/>
    </xf>
    <xf numFmtId="0" fontId="0" fillId="0" borderId="13" xfId="0" applyBorder="1"/>
    <xf numFmtId="0" fontId="0" fillId="0" borderId="14" xfId="0" applyBorder="1"/>
    <xf numFmtId="0" fontId="0" fillId="0" borderId="15" xfId="0" applyBorder="1"/>
    <xf numFmtId="0" fontId="0" fillId="0" borderId="10" xfId="0" applyBorder="1"/>
    <xf numFmtId="11" fontId="0" fillId="0" borderId="11" xfId="0" applyNumberFormat="1" applyBorder="1"/>
    <xf numFmtId="0" fontId="0" fillId="0" borderId="11" xfId="0" applyBorder="1"/>
    <xf numFmtId="0" fontId="0" fillId="0" borderId="12" xfId="0" applyBorder="1"/>
    <xf numFmtId="0" fontId="6" fillId="0" borderId="0" xfId="0" applyFont="1" applyBorder="1" applyAlignment="1">
      <alignment horizontal="left" vertical="center" indent="2"/>
    </xf>
    <xf numFmtId="0" fontId="0" fillId="7" borderId="0" xfId="0" applyFill="1"/>
    <xf numFmtId="0" fontId="9" fillId="0" borderId="0" xfId="0" applyFont="1" applyAlignment="1">
      <alignment vertical="center" wrapText="1"/>
    </xf>
    <xf numFmtId="0" fontId="10" fillId="7" borderId="0" xfId="0" applyFont="1" applyFill="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164" fontId="6" fillId="3" borderId="20" xfId="0" applyNumberFormat="1" applyFont="1" applyFill="1" applyBorder="1" applyAlignment="1">
      <alignment horizontal="center" vertical="center"/>
    </xf>
    <xf numFmtId="0" fontId="1" fillId="0" borderId="0" xfId="0" applyFont="1" applyBorder="1" applyAlignment="1">
      <alignment horizontal="center" vertical="center" wrapText="1"/>
    </xf>
    <xf numFmtId="0" fontId="6" fillId="0" borderId="0" xfId="0" applyFont="1" applyFill="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2" borderId="9"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32" xfId="0" applyFont="1" applyBorder="1" applyAlignment="1">
      <alignment horizontal="left" vertical="center" wrapText="1"/>
    </xf>
    <xf numFmtId="0" fontId="6" fillId="4" borderId="29" xfId="0" applyFont="1" applyFill="1" applyBorder="1" applyAlignment="1">
      <alignment horizontal="center" vertical="center" wrapText="1"/>
    </xf>
    <xf numFmtId="0" fontId="6" fillId="3" borderId="29" xfId="0" applyFont="1" applyFill="1" applyBorder="1" applyAlignment="1">
      <alignment horizontal="center" vertical="center"/>
    </xf>
    <xf numFmtId="0" fontId="6" fillId="4" borderId="29" xfId="0" applyFont="1" applyFill="1" applyBorder="1" applyAlignment="1">
      <alignment horizontal="center" vertical="center"/>
    </xf>
    <xf numFmtId="164" fontId="6" fillId="3" borderId="29" xfId="0" applyNumberFormat="1" applyFont="1" applyFill="1" applyBorder="1" applyAlignment="1">
      <alignment horizontal="center" vertical="center"/>
    </xf>
    <xf numFmtId="0" fontId="9" fillId="0" borderId="0" xfId="0" applyFont="1"/>
    <xf numFmtId="0" fontId="0" fillId="0" borderId="28" xfId="0" applyBorder="1" applyAlignment="1">
      <alignment horizontal="center" wrapText="1"/>
    </xf>
    <xf numFmtId="0" fontId="0" fillId="0" borderId="22" xfId="0" applyBorder="1" applyAlignment="1">
      <alignment horizontal="left" indent="7"/>
    </xf>
    <xf numFmtId="0" fontId="0" fillId="0" borderId="7" xfId="0" applyBorder="1" applyAlignment="1">
      <alignment horizontal="center" wrapText="1"/>
    </xf>
    <xf numFmtId="0" fontId="6" fillId="5" borderId="29" xfId="0" applyFont="1" applyFill="1" applyBorder="1" applyAlignment="1">
      <alignment horizontal="center" vertical="center"/>
    </xf>
    <xf numFmtId="0" fontId="6" fillId="5" borderId="33" xfId="0" applyFont="1" applyFill="1" applyBorder="1" applyAlignment="1">
      <alignment horizontal="center" vertical="center"/>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4" xfId="0" applyFont="1" applyBorder="1" applyAlignment="1">
      <alignment horizontal="center" vertical="center" wrapText="1"/>
    </xf>
    <xf numFmtId="164" fontId="6" fillId="3" borderId="35" xfId="0" applyNumberFormat="1" applyFont="1" applyFill="1" applyBorder="1" applyAlignment="1">
      <alignment horizontal="center" vertical="center"/>
    </xf>
    <xf numFmtId="164" fontId="6" fillId="4" borderId="35" xfId="0" applyNumberFormat="1" applyFont="1" applyFill="1" applyBorder="1" applyAlignment="1">
      <alignment horizontal="center" vertical="center"/>
    </xf>
    <xf numFmtId="164" fontId="6" fillId="4" borderId="36" xfId="0" applyNumberFormat="1" applyFont="1" applyFill="1" applyBorder="1" applyAlignment="1">
      <alignment horizontal="center" vertical="center"/>
    </xf>
    <xf numFmtId="9" fontId="6" fillId="5" borderId="3" xfId="1" applyFont="1" applyFill="1" applyBorder="1" applyAlignment="1">
      <alignment horizontal="center" vertical="center"/>
    </xf>
    <xf numFmtId="9" fontId="6" fillId="5" borderId="12" xfId="1" applyFont="1" applyFill="1" applyBorder="1" applyAlignment="1">
      <alignment horizontal="center" vertical="center"/>
    </xf>
    <xf numFmtId="168" fontId="0" fillId="0" borderId="0" xfId="0" applyNumberFormat="1"/>
    <xf numFmtId="169" fontId="6" fillId="4" borderId="2" xfId="0" applyNumberFormat="1" applyFont="1" applyFill="1" applyBorder="1" applyAlignment="1">
      <alignment horizontal="center" vertical="center" wrapText="1"/>
    </xf>
    <xf numFmtId="169" fontId="6" fillId="3" borderId="2" xfId="0" applyNumberFormat="1" applyFont="1" applyFill="1" applyBorder="1" applyAlignment="1">
      <alignment horizontal="center" vertical="center"/>
    </xf>
    <xf numFmtId="169" fontId="6" fillId="4" borderId="11" xfId="0" applyNumberFormat="1" applyFont="1" applyFill="1" applyBorder="1" applyAlignment="1">
      <alignment horizontal="center" vertical="center" wrapText="1"/>
    </xf>
    <xf numFmtId="169" fontId="6" fillId="3" borderId="11" xfId="0" applyNumberFormat="1" applyFont="1" applyFill="1" applyBorder="1" applyAlignment="1">
      <alignment horizontal="center" vertical="center"/>
    </xf>
    <xf numFmtId="6" fontId="6" fillId="3" borderId="2" xfId="0" applyNumberFormat="1" applyFont="1" applyFill="1" applyBorder="1" applyAlignment="1">
      <alignment horizontal="center" vertical="center"/>
    </xf>
    <xf numFmtId="6" fontId="6" fillId="3" borderId="11" xfId="0" applyNumberFormat="1" applyFont="1" applyFill="1" applyBorder="1" applyAlignment="1">
      <alignment horizontal="center" vertical="center"/>
    </xf>
    <xf numFmtId="169" fontId="6" fillId="5" borderId="2" xfId="0" applyNumberFormat="1" applyFont="1" applyFill="1" applyBorder="1" applyAlignment="1">
      <alignment horizontal="center" vertical="center" wrapText="1"/>
    </xf>
    <xf numFmtId="169" fontId="6" fillId="5" borderId="11" xfId="0" applyNumberFormat="1" applyFont="1" applyFill="1" applyBorder="1" applyAlignment="1">
      <alignment horizontal="center" vertical="center" wrapText="1"/>
    </xf>
    <xf numFmtId="0" fontId="1" fillId="0" borderId="37" xfId="0" applyFont="1" applyBorder="1" applyAlignment="1">
      <alignment horizontal="center" vertical="center" wrapText="1"/>
    </xf>
    <xf numFmtId="6" fontId="6" fillId="3" borderId="38" xfId="0" applyNumberFormat="1" applyFont="1" applyFill="1" applyBorder="1" applyAlignment="1">
      <alignment horizontal="center" vertical="center"/>
    </xf>
    <xf numFmtId="0" fontId="6" fillId="5" borderId="2" xfId="0" applyNumberFormat="1" applyFont="1" applyFill="1" applyBorder="1" applyAlignment="1">
      <alignment horizontal="center" vertical="center" wrapText="1"/>
    </xf>
    <xf numFmtId="8" fontId="6" fillId="0" borderId="0" xfId="0" applyNumberFormat="1" applyFont="1"/>
    <xf numFmtId="0" fontId="1" fillId="0" borderId="0" xfId="0" applyFont="1" applyBorder="1" applyAlignment="1">
      <alignment horizontal="left" vertical="top"/>
    </xf>
    <xf numFmtId="0" fontId="6" fillId="5" borderId="11" xfId="0" applyNumberFormat="1" applyFont="1" applyFill="1" applyBorder="1" applyAlignment="1">
      <alignment horizontal="center" vertical="center" wrapText="1"/>
    </xf>
    <xf numFmtId="0" fontId="1" fillId="2" borderId="16" xfId="0" applyFont="1" applyFill="1" applyBorder="1" applyAlignment="1">
      <alignment vertical="center"/>
    </xf>
    <xf numFmtId="0" fontId="1" fillId="2" borderId="21" xfId="0" applyFont="1" applyFill="1" applyBorder="1" applyAlignment="1">
      <alignment vertical="center"/>
    </xf>
    <xf numFmtId="0" fontId="1" fillId="2" borderId="17" xfId="0" applyFont="1" applyFill="1" applyBorder="1" applyAlignment="1">
      <alignment vertical="center"/>
    </xf>
    <xf numFmtId="6" fontId="6" fillId="3" borderId="39" xfId="0" applyNumberFormat="1" applyFont="1" applyFill="1" applyBorder="1" applyAlignment="1">
      <alignment horizontal="center" vertical="center"/>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2" fillId="0" borderId="0" xfId="0" applyFont="1"/>
    <xf numFmtId="0" fontId="12" fillId="0" borderId="0" xfId="0" applyFont="1" applyAlignment="1">
      <alignment vertical="center"/>
    </xf>
    <xf numFmtId="0" fontId="12" fillId="0" borderId="22" xfId="0" applyFont="1" applyBorder="1"/>
    <xf numFmtId="0" fontId="12" fillId="0" borderId="5" xfId="0" applyFont="1" applyBorder="1" applyAlignment="1">
      <alignment vertical="center"/>
    </xf>
    <xf numFmtId="0" fontId="10" fillId="7" borderId="0" xfId="0" applyFont="1" applyFill="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8" xfId="0"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167" fontId="6" fillId="3" borderId="2" xfId="0" applyNumberFormat="1" applyFont="1" applyFill="1" applyBorder="1" applyAlignment="1">
      <alignment horizontal="center" vertical="center"/>
    </xf>
    <xf numFmtId="167" fontId="6" fillId="3" borderId="3" xfId="0" applyNumberFormat="1" applyFont="1" applyFill="1" applyBorder="1" applyAlignment="1">
      <alignment horizontal="center" vertical="center"/>
    </xf>
    <xf numFmtId="167" fontId="6" fillId="3" borderId="11" xfId="0" applyNumberFormat="1" applyFont="1" applyFill="1" applyBorder="1" applyAlignment="1">
      <alignment horizontal="center" vertical="center"/>
    </xf>
    <xf numFmtId="167" fontId="6" fillId="3" borderId="12" xfId="0" applyNumberFormat="1"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5" borderId="16" xfId="0" applyFont="1" applyFill="1" applyBorder="1" applyAlignment="1">
      <alignment horizontal="left" vertical="top"/>
    </xf>
    <xf numFmtId="0" fontId="1" fillId="5" borderId="21" xfId="0" applyFont="1" applyFill="1" applyBorder="1" applyAlignment="1">
      <alignment horizontal="left" vertical="top"/>
    </xf>
    <xf numFmtId="0" fontId="1" fillId="5" borderId="17" xfId="0" applyFont="1" applyFill="1" applyBorder="1" applyAlignment="1">
      <alignment horizontal="left" vertical="top"/>
    </xf>
    <xf numFmtId="0" fontId="6" fillId="5" borderId="29" xfId="0" applyFont="1" applyFill="1" applyBorder="1" applyAlignment="1">
      <alignment horizontal="center" vertical="center"/>
    </xf>
    <xf numFmtId="0" fontId="1" fillId="0" borderId="29" xfId="0" applyFont="1" applyBorder="1" applyAlignment="1">
      <alignment horizontal="center" vertical="center"/>
    </xf>
    <xf numFmtId="15" fontId="6" fillId="5" borderId="29" xfId="0" applyNumberFormat="1" applyFont="1" applyFill="1" applyBorder="1" applyAlignment="1">
      <alignment horizontal="center" vertical="center"/>
    </xf>
    <xf numFmtId="0" fontId="6" fillId="5" borderId="33" xfId="0" applyFont="1" applyFill="1" applyBorder="1" applyAlignment="1">
      <alignment horizontal="center" vertical="center"/>
    </xf>
    <xf numFmtId="0" fontId="11" fillId="7" borderId="0" xfId="0" applyFont="1" applyFill="1" applyAlignment="1">
      <alignment horizontal="center" vertical="center" wrapText="1"/>
    </xf>
    <xf numFmtId="0" fontId="1" fillId="2" borderId="16"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xf>
    <xf numFmtId="0" fontId="6" fillId="5" borderId="4" xfId="0" applyFont="1" applyFill="1" applyBorder="1" applyAlignment="1">
      <alignment horizontal="center" vertical="center"/>
    </xf>
    <xf numFmtId="0" fontId="1" fillId="0" borderId="4" xfId="0" applyFont="1" applyBorder="1" applyAlignment="1">
      <alignment horizontal="center" vertical="center"/>
    </xf>
    <xf numFmtId="0" fontId="6" fillId="5" borderId="31" xfId="0" applyFont="1" applyFill="1" applyBorder="1" applyAlignment="1">
      <alignment horizontal="center" vertical="center"/>
    </xf>
    <xf numFmtId="0" fontId="6" fillId="0" borderId="22"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39147</xdr:colOff>
      <xdr:row>0</xdr:row>
      <xdr:rowOff>629211</xdr:rowOff>
    </xdr:to>
    <xdr:pic>
      <xdr:nvPicPr>
        <xdr:cNvPr id="2" name="Picture 45" descr="AWE color horizontal">
          <a:extLst>
            <a:ext uri="{FF2B5EF4-FFF2-40B4-BE49-F238E27FC236}">
              <a16:creationId xmlns:a16="http://schemas.microsoft.com/office/drawing/2014/main" id="{4ED03E0B-49B3-407E-9109-27B1DC55F913}"/>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44450" y="44450"/>
          <a:ext cx="1261522" cy="584761"/>
        </a:xfrm>
        <a:prstGeom prst="rect">
          <a:avLst/>
        </a:prstGeom>
        <a:solidFill>
          <a:srgbClr val="FFFFFF"/>
        </a:solidFill>
        <a:ln w="9525">
          <a:solidFill>
            <a:sysClr val="windowText" lastClr="000000"/>
          </a:solidFill>
          <a:miter lim="800000"/>
          <a:headEnd/>
          <a:tailEnd/>
        </a:ln>
      </xdr:spPr>
    </xdr:pic>
    <xdr:clientData/>
  </xdr:twoCellAnchor>
  <xdr:twoCellAnchor editAs="oneCell">
    <xdr:from>
      <xdr:col>3</xdr:col>
      <xdr:colOff>19050</xdr:colOff>
      <xdr:row>0</xdr:row>
      <xdr:rowOff>66675</xdr:rowOff>
    </xdr:from>
    <xdr:to>
      <xdr:col>3</xdr:col>
      <xdr:colOff>1230286</xdr:colOff>
      <xdr:row>0</xdr:row>
      <xdr:rowOff>635125</xdr:rowOff>
    </xdr:to>
    <xdr:pic>
      <xdr:nvPicPr>
        <xdr:cNvPr id="3" name="Picture 2">
          <a:extLst>
            <a:ext uri="{FF2B5EF4-FFF2-40B4-BE49-F238E27FC236}">
              <a16:creationId xmlns:a16="http://schemas.microsoft.com/office/drawing/2014/main" id="{319ACC2B-7CBB-487F-9685-2EA800AC672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771" b="6019"/>
        <a:stretch/>
      </xdr:blipFill>
      <xdr:spPr>
        <a:xfrm>
          <a:off x="9067800" y="63500"/>
          <a:ext cx="1208061" cy="574800"/>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544514</xdr:colOff>
      <xdr:row>0</xdr:row>
      <xdr:rowOff>65882</xdr:rowOff>
    </xdr:from>
    <xdr:to>
      <xdr:col>12</xdr:col>
      <xdr:colOff>65592</xdr:colOff>
      <xdr:row>0</xdr:row>
      <xdr:rowOff>640682</xdr:rowOff>
    </xdr:to>
    <xdr:pic>
      <xdr:nvPicPr>
        <xdr:cNvPr id="2" name="Picture 1">
          <a:extLst>
            <a:ext uri="{FF2B5EF4-FFF2-40B4-BE49-F238E27FC236}">
              <a16:creationId xmlns:a16="http://schemas.microsoft.com/office/drawing/2014/main" id="{A66C2E6F-E5A7-4FE1-9335-003C9489D5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771" b="6019"/>
        <a:stretch/>
      </xdr:blipFill>
      <xdr:spPr>
        <a:xfrm>
          <a:off x="17951452" y="65882"/>
          <a:ext cx="1214940" cy="571625"/>
        </a:xfrm>
        <a:prstGeom prst="rect">
          <a:avLst/>
        </a:prstGeom>
        <a:ln>
          <a:solidFill>
            <a:sysClr val="windowText" lastClr="000000"/>
          </a:solidFill>
        </a:ln>
      </xdr:spPr>
    </xdr:pic>
    <xdr:clientData/>
  </xdr:twoCellAnchor>
  <xdr:twoCellAnchor editAs="oneCell">
    <xdr:from>
      <xdr:col>0</xdr:col>
      <xdr:colOff>35720</xdr:colOff>
      <xdr:row>0</xdr:row>
      <xdr:rowOff>74613</xdr:rowOff>
    </xdr:from>
    <xdr:to>
      <xdr:col>1</xdr:col>
      <xdr:colOff>1068642</xdr:colOff>
      <xdr:row>0</xdr:row>
      <xdr:rowOff>656199</xdr:rowOff>
    </xdr:to>
    <xdr:pic>
      <xdr:nvPicPr>
        <xdr:cNvPr id="3" name="Picture 45" descr="AWE color horizontal">
          <a:extLst>
            <a:ext uri="{FF2B5EF4-FFF2-40B4-BE49-F238E27FC236}">
              <a16:creationId xmlns:a16="http://schemas.microsoft.com/office/drawing/2014/main" id="{A791A3C6-0B8B-470B-AD31-8AE996090E57}"/>
            </a:ext>
          </a:extLst>
        </xdr:cNvPr>
        <xdr:cNvPicPr>
          <a:picLocks noChangeAspect="1" noChangeArrowheads="1"/>
        </xdr:cNvPicPr>
      </xdr:nvPicPr>
      <xdr:blipFill>
        <a:blip xmlns:r="http://schemas.openxmlformats.org/officeDocument/2006/relationships" r:embed="rId2" cstate="print">
          <a:clrChange>
            <a:clrFrom>
              <a:srgbClr val="FDFDFD"/>
            </a:clrFrom>
            <a:clrTo>
              <a:srgbClr val="FDFDFD">
                <a:alpha val="0"/>
              </a:srgbClr>
            </a:clrTo>
          </a:clrChange>
        </a:blip>
        <a:srcRect/>
        <a:stretch>
          <a:fillRect/>
        </a:stretch>
      </xdr:blipFill>
      <xdr:spPr bwMode="auto">
        <a:xfrm>
          <a:off x="35720" y="74613"/>
          <a:ext cx="1251997" cy="584761"/>
        </a:xfrm>
        <a:prstGeom prst="rect">
          <a:avLst/>
        </a:prstGeom>
        <a:solidFill>
          <a:srgbClr val="FFFFFF"/>
        </a:solidFill>
        <a:ln w="9525">
          <a:solidFill>
            <a:sysClr val="windowText" lastClr="000000"/>
          </a:solid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nnl-my.sharepoint.com/Documents%20and%20Settings/d3y105/Local%20Settings/Temporary%20Internet%20Files/Content.Outlook/M15T8BFV/landscaping%20baseline%20tool-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nnl-my.sharepoint.com/Documents%20and%20Settings/d3y105/Local%20Settings/Temporary%20Internet%20Files/Content.Outlook/M15T8BFV/landscaping%20baseline%20tool-v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nnl-my.sharepoint.com/personal/brian_boyd_pnnl_gov/Documents/Documents/Water/Army%20OACSIM%20Support/Industrial_Baseline_Tool_Final_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rop down lists"/>
      <sheetName val="calculations"/>
      <sheetName val="ETo"/>
      <sheetName val="Precip"/>
      <sheetName val="site ETo and precip"/>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Read First"/>
      <sheetName val="Landscape Water Use Tool"/>
      <sheetName val="East"/>
      <sheetName val="South"/>
      <sheetName val="Mid-West"/>
      <sheetName val="West"/>
      <sheetName val="drop down lists"/>
      <sheetName val="calculations"/>
      <sheetName val="ETo"/>
      <sheetName val="Precip"/>
      <sheetName val="site ETo and precip"/>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Read First"/>
      <sheetName val="Industrial Water Use Tool"/>
      <sheetName val="Reference Table"/>
      <sheetName val="Drop Down Lis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892B3-5977-44A4-AC3C-7A4B631EA7B9}">
  <sheetPr codeName="Sheet6">
    <tabColor rgb="FF7030A0"/>
  </sheetPr>
  <dimension ref="A1:D8"/>
  <sheetViews>
    <sheetView showGridLines="0" tabSelected="1" workbookViewId="0">
      <selection activeCell="A2" sqref="A2"/>
    </sheetView>
  </sheetViews>
  <sheetFormatPr defaultColWidth="14.26953125" defaultRowHeight="14.5" x14ac:dyDescent="0.35"/>
  <cols>
    <col min="1" max="1" width="18.1796875" customWidth="1"/>
    <col min="2" max="2" width="97" customWidth="1"/>
    <col min="3" max="3" width="14.453125" customWidth="1"/>
    <col min="4" max="4" width="18.1796875" customWidth="1"/>
    <col min="5" max="5" width="72.81640625" customWidth="1"/>
  </cols>
  <sheetData>
    <row r="1" spans="1:4" s="7" customFormat="1" ht="53" customHeight="1" x14ac:dyDescent="0.35">
      <c r="A1" s="65"/>
      <c r="B1" s="125" t="s">
        <v>114</v>
      </c>
      <c r="C1" s="125"/>
      <c r="D1" s="67"/>
    </row>
    <row r="2" spans="1:4" ht="15" thickBot="1" x14ac:dyDescent="0.4">
      <c r="A2" s="86"/>
      <c r="C2" s="86"/>
    </row>
    <row r="3" spans="1:4" ht="47" customHeight="1" x14ac:dyDescent="0.35">
      <c r="B3" s="126" t="s">
        <v>144</v>
      </c>
      <c r="C3" s="127"/>
    </row>
    <row r="4" spans="1:4" ht="61" customHeight="1" x14ac:dyDescent="0.35">
      <c r="B4" s="128" t="s">
        <v>143</v>
      </c>
      <c r="C4" s="129"/>
    </row>
    <row r="5" spans="1:4" ht="65" customHeight="1" x14ac:dyDescent="0.35">
      <c r="B5" s="128" t="s">
        <v>145</v>
      </c>
      <c r="C5" s="129"/>
    </row>
    <row r="6" spans="1:4" x14ac:dyDescent="0.35">
      <c r="B6" s="88"/>
      <c r="C6" s="87"/>
    </row>
    <row r="7" spans="1:4" x14ac:dyDescent="0.35">
      <c r="B7" s="123" t="s">
        <v>135</v>
      </c>
      <c r="C7" s="87"/>
    </row>
    <row r="8" spans="1:4" ht="15" thickBot="1" x14ac:dyDescent="0.4">
      <c r="B8" s="124" t="s">
        <v>139</v>
      </c>
      <c r="C8" s="89"/>
    </row>
  </sheetData>
  <mergeCells count="4">
    <mergeCell ref="B1:C1"/>
    <mergeCell ref="B3:C3"/>
    <mergeCell ref="B4:C4"/>
    <mergeCell ref="B5: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AE44-A9C9-4EFB-93E8-586C6FC2C252}">
  <sheetPr codeName="Sheet2">
    <tabColor theme="4"/>
  </sheetPr>
  <dimension ref="A1:O41"/>
  <sheetViews>
    <sheetView showGridLines="0" zoomScale="80" zoomScaleNormal="80" workbookViewId="0">
      <selection activeCell="B2" sqref="B2"/>
    </sheetView>
  </sheetViews>
  <sheetFormatPr defaultColWidth="8.7265625" defaultRowHeight="11.5" x14ac:dyDescent="0.25"/>
  <cols>
    <col min="1" max="1" width="3.08984375" style="7" customWidth="1"/>
    <col min="2" max="10" width="26.90625" style="7" customWidth="1"/>
    <col min="11" max="11" width="3.7265625" style="7" customWidth="1"/>
    <col min="12" max="12" width="24.1796875" style="7" customWidth="1"/>
    <col min="13" max="13" width="1.7265625" style="7" customWidth="1"/>
    <col min="14" max="15" width="21.54296875" style="7" customWidth="1"/>
    <col min="16" max="19" width="19.90625" style="7" customWidth="1"/>
    <col min="20" max="22" width="14.6328125" style="7" customWidth="1"/>
    <col min="23" max="16384" width="8.7265625" style="7"/>
  </cols>
  <sheetData>
    <row r="1" spans="1:13" ht="56" customHeight="1" x14ac:dyDescent="0.35">
      <c r="A1" s="65"/>
      <c r="B1" s="67"/>
      <c r="C1" s="67"/>
      <c r="D1" s="146" t="s">
        <v>114</v>
      </c>
      <c r="E1" s="146"/>
      <c r="F1" s="146"/>
      <c r="G1" s="146"/>
      <c r="H1" s="146"/>
      <c r="I1" s="146"/>
      <c r="J1" s="65"/>
      <c r="K1" s="65"/>
      <c r="L1" s="65"/>
      <c r="M1" s="65"/>
    </row>
    <row r="2" spans="1:13" ht="15" thickBot="1" x14ac:dyDescent="0.3">
      <c r="B2" s="66"/>
    </row>
    <row r="3" spans="1:13" s="11" customFormat="1" ht="37.5" customHeight="1" thickBot="1" x14ac:dyDescent="0.3">
      <c r="B3" s="147" t="s">
        <v>71</v>
      </c>
      <c r="C3" s="148"/>
      <c r="D3" s="148"/>
      <c r="E3" s="148"/>
      <c r="F3" s="148"/>
      <c r="G3" s="148"/>
      <c r="H3" s="148"/>
      <c r="I3" s="148"/>
      <c r="J3" s="149"/>
      <c r="M3" s="7"/>
    </row>
    <row r="4" spans="1:13" ht="32.5" customHeight="1" x14ac:dyDescent="0.25">
      <c r="B4" s="77" t="s">
        <v>0</v>
      </c>
      <c r="C4" s="150"/>
      <c r="D4" s="150"/>
      <c r="E4" s="151" t="s">
        <v>93</v>
      </c>
      <c r="F4" s="151"/>
      <c r="G4" s="150"/>
      <c r="H4" s="150"/>
      <c r="I4" s="150"/>
      <c r="J4" s="152"/>
    </row>
    <row r="5" spans="1:13" ht="32.5" customHeight="1" thickBot="1" x14ac:dyDescent="0.3">
      <c r="B5" s="78" t="s">
        <v>1</v>
      </c>
      <c r="C5" s="142"/>
      <c r="D5" s="142"/>
      <c r="E5" s="143" t="s">
        <v>2</v>
      </c>
      <c r="F5" s="143"/>
      <c r="G5" s="144"/>
      <c r="H5" s="142"/>
      <c r="I5" s="142"/>
      <c r="J5" s="145"/>
    </row>
    <row r="6" spans="1:13" s="11" customFormat="1" ht="24" customHeight="1" thickBot="1" x14ac:dyDescent="0.3">
      <c r="B6" s="136" t="s">
        <v>63</v>
      </c>
      <c r="C6" s="137"/>
      <c r="D6" s="137"/>
      <c r="E6" s="137"/>
      <c r="F6" s="137"/>
      <c r="G6" s="137"/>
      <c r="H6" s="137"/>
      <c r="I6" s="137"/>
      <c r="J6" s="138"/>
      <c r="M6" s="7"/>
    </row>
    <row r="7" spans="1:13" ht="49" customHeight="1" thickBot="1" x14ac:dyDescent="0.3">
      <c r="B7" s="4" t="s">
        <v>3</v>
      </c>
      <c r="C7" s="80" t="s">
        <v>108</v>
      </c>
      <c r="D7" s="5" t="s">
        <v>4</v>
      </c>
      <c r="E7" s="5" t="s">
        <v>5</v>
      </c>
      <c r="F7" s="5" t="s">
        <v>109</v>
      </c>
      <c r="G7" s="5" t="s">
        <v>136</v>
      </c>
      <c r="H7" s="5" t="s">
        <v>137</v>
      </c>
      <c r="I7" s="5" t="s">
        <v>94</v>
      </c>
      <c r="J7" s="6" t="s">
        <v>85</v>
      </c>
      <c r="K7" s="75"/>
      <c r="L7" s="13" t="s">
        <v>72</v>
      </c>
    </row>
    <row r="8" spans="1:13" s="11" customFormat="1" ht="49" customHeight="1" thickBot="1" x14ac:dyDescent="0.4">
      <c r="B8" s="81" t="s">
        <v>12</v>
      </c>
      <c r="C8" s="82"/>
      <c r="D8" s="83" t="str">
        <f>IF(C8="","",C8*1.25)</f>
        <v/>
      </c>
      <c r="E8" s="90"/>
      <c r="F8" s="90"/>
      <c r="G8" s="84"/>
      <c r="H8" s="84"/>
      <c r="I8" s="85" t="str">
        <f>IFERROR('Cooling Tower Audit-ROI Form'!H8/'Cooling Tower Audit-ROI Form'!G8,"")</f>
        <v/>
      </c>
      <c r="J8" s="91"/>
      <c r="K8" s="76"/>
      <c r="L8" s="21" t="s">
        <v>6</v>
      </c>
    </row>
    <row r="9" spans="1:13" s="11" customFormat="1" ht="49" customHeight="1" x14ac:dyDescent="0.35">
      <c r="B9" s="4" t="s">
        <v>3</v>
      </c>
      <c r="C9" s="5" t="s">
        <v>106</v>
      </c>
      <c r="D9" s="5" t="s">
        <v>107</v>
      </c>
      <c r="E9" s="5" t="s">
        <v>95</v>
      </c>
      <c r="F9" s="5" t="s">
        <v>98</v>
      </c>
      <c r="G9" s="5" t="s">
        <v>96</v>
      </c>
      <c r="H9" s="5" t="s">
        <v>97</v>
      </c>
      <c r="I9" s="5" t="str">
        <f>IF($H$10="kgal",'Calculations (to hide)'!J3,IF($H$10="HCF",'Calculations (to hide)'!J4,"*Select Water Unit Type*"))</f>
        <v>*Select Water Unit Type*</v>
      </c>
      <c r="J9" s="6" t="str">
        <f>IF(H10="kgal",'Calculations (to hide)'!K3,IF(H10="HCF",'Calculations (to hide)'!K4,"*Select Water Unit Type*"))</f>
        <v>*Select Water Unit Type*</v>
      </c>
      <c r="L9" s="22" t="s">
        <v>7</v>
      </c>
    </row>
    <row r="10" spans="1:13" s="11" customFormat="1" ht="49" customHeight="1" thickBot="1" x14ac:dyDescent="0.4">
      <c r="B10" s="3" t="s">
        <v>12</v>
      </c>
      <c r="C10" s="12"/>
      <c r="D10" s="12"/>
      <c r="E10" s="15" t="str">
        <f>IF((D10/7)*C10*365=0,"",(D10/7)*C10*365)</f>
        <v/>
      </c>
      <c r="F10" s="14"/>
      <c r="G10" s="16" t="str">
        <f>IFERROR(IF(E10="","",IF(F10="",E10/8760,F10*E10/8760)),"")</f>
        <v/>
      </c>
      <c r="H10" s="12"/>
      <c r="I10" s="17"/>
      <c r="J10" s="18"/>
      <c r="L10" s="23" t="s">
        <v>8</v>
      </c>
    </row>
    <row r="11" spans="1:13" s="11" customFormat="1" ht="38.5" customHeight="1" thickBot="1" x14ac:dyDescent="0.4">
      <c r="A11" s="64"/>
      <c r="B11" s="139" t="s">
        <v>9</v>
      </c>
      <c r="C11" s="140"/>
      <c r="D11" s="140"/>
      <c r="E11" s="140"/>
      <c r="F11" s="140"/>
      <c r="G11" s="140"/>
      <c r="H11" s="140"/>
      <c r="I11" s="140"/>
      <c r="J11" s="141"/>
      <c r="K11" s="64"/>
    </row>
    <row r="12" spans="1:13" s="11" customFormat="1" ht="7" customHeight="1" thickBot="1" x14ac:dyDescent="0.4">
      <c r="A12" s="64"/>
      <c r="B12" s="113"/>
      <c r="C12" s="113"/>
      <c r="D12" s="113"/>
      <c r="E12" s="113"/>
      <c r="F12" s="113"/>
      <c r="G12" s="113"/>
      <c r="H12" s="113"/>
      <c r="I12" s="113"/>
      <c r="J12" s="64"/>
      <c r="K12" s="64"/>
    </row>
    <row r="13" spans="1:13" s="11" customFormat="1" ht="24" customHeight="1" thickBot="1" x14ac:dyDescent="0.4">
      <c r="B13" s="115" t="s">
        <v>62</v>
      </c>
      <c r="C13" s="116"/>
      <c r="D13" s="116"/>
      <c r="E13" s="116"/>
      <c r="F13" s="117"/>
    </row>
    <row r="14" spans="1:13" ht="49" customHeight="1" thickBot="1" x14ac:dyDescent="0.3">
      <c r="B14" s="4" t="s">
        <v>10</v>
      </c>
      <c r="C14" s="5" t="s">
        <v>128</v>
      </c>
      <c r="D14" s="5" t="s">
        <v>119</v>
      </c>
      <c r="E14" s="6" t="s">
        <v>126</v>
      </c>
      <c r="F14" s="94" t="s">
        <v>110</v>
      </c>
      <c r="H14" s="79" t="s">
        <v>138</v>
      </c>
    </row>
    <row r="15" spans="1:13" ht="49" customHeight="1" thickBot="1" x14ac:dyDescent="0.3">
      <c r="B15" s="2" t="s">
        <v>22</v>
      </c>
      <c r="C15" s="9"/>
      <c r="D15" s="9"/>
      <c r="E15" s="98"/>
      <c r="F15" s="95" t="str">
        <f>IF(J8="",I8,J8)</f>
        <v/>
      </c>
      <c r="H15" s="22"/>
    </row>
    <row r="16" spans="1:13" ht="49" customHeight="1" thickBot="1" x14ac:dyDescent="0.3">
      <c r="B16" s="2" t="s">
        <v>13</v>
      </c>
      <c r="C16" s="9"/>
      <c r="D16" s="9"/>
      <c r="E16" s="98"/>
      <c r="F16" s="96"/>
      <c r="H16" s="79" t="s">
        <v>111</v>
      </c>
    </row>
    <row r="17" spans="2:14" ht="49" customHeight="1" thickBot="1" x14ac:dyDescent="0.3">
      <c r="B17" s="2" t="s">
        <v>14</v>
      </c>
      <c r="C17" s="9"/>
      <c r="D17" s="9"/>
      <c r="E17" s="98"/>
      <c r="F17" s="96"/>
      <c r="H17" s="74" t="str">
        <f>IFERROR(H8/H15,"")</f>
        <v/>
      </c>
    </row>
    <row r="18" spans="2:14" ht="49" customHeight="1" thickBot="1" x14ac:dyDescent="0.3">
      <c r="B18" s="3" t="s">
        <v>101</v>
      </c>
      <c r="C18" s="10"/>
      <c r="D18" s="10"/>
      <c r="E18" s="99"/>
      <c r="F18" s="97"/>
    </row>
    <row r="19" spans="2:14" ht="12.5" customHeight="1" thickBot="1" x14ac:dyDescent="0.3"/>
    <row r="20" spans="2:14" ht="25" customHeight="1" thickBot="1" x14ac:dyDescent="0.3">
      <c r="B20" s="136" t="s">
        <v>140</v>
      </c>
      <c r="C20" s="137"/>
      <c r="D20" s="137"/>
      <c r="E20" s="137"/>
      <c r="F20" s="137"/>
      <c r="G20" s="137"/>
      <c r="H20" s="137"/>
      <c r="I20" s="137"/>
      <c r="J20" s="138"/>
    </row>
    <row r="21" spans="2:14" ht="49" customHeight="1" x14ac:dyDescent="0.25">
      <c r="B21" s="4" t="s">
        <v>10</v>
      </c>
      <c r="C21" s="120" t="s">
        <v>142</v>
      </c>
      <c r="D21" s="120" t="s">
        <v>115</v>
      </c>
      <c r="E21" s="120" t="s">
        <v>112</v>
      </c>
      <c r="F21" s="120" t="s">
        <v>141</v>
      </c>
      <c r="G21" s="120" t="str">
        <f>IF($H$10="kgal",'Calculations (to hide)'!N3,IF($H$10="HCF",'Calculations (to hide)'!N4,"*Select Water Unit Type*"))</f>
        <v>*Select Water Unit Type*</v>
      </c>
      <c r="H21" s="120" t="str">
        <f>IF($H$10="kgal",'Calculations (to hide)'!O3,IF($H$10="HCF",'Calculations (to hide)'!O4,"*Select Water Unit Type*"))</f>
        <v>*Select Water Unit Type*</v>
      </c>
      <c r="I21" s="120" t="str">
        <f>IF($H$10="kgal",'Calculations (to hide)'!P3,IF($H$10="HCF",'Calculations (to hide)'!P4,"*Select Water Unit Type*"))</f>
        <v>*Select Water Unit Type*</v>
      </c>
      <c r="J21" s="119" t="str">
        <f>IF($H$10="kgal",'Calculations (to hide)'!M3,IF($H$10="HCF",'Calculations (to hide)'!M4,"*Select Water Unit Type*"))</f>
        <v>*Select Water Unit Type*</v>
      </c>
    </row>
    <row r="22" spans="2:14" ht="49" customHeight="1" x14ac:dyDescent="0.25">
      <c r="B22" s="2" t="s">
        <v>22</v>
      </c>
      <c r="C22" s="101"/>
      <c r="D22" s="102" t="str">
        <f>IFERROR(IF($H$10="kgal",'Calculations (to hide)'!G20,IF($H$10="HCF",'Calculations (to hide)'!P20,"*Select Water Unit Type*")),"")</f>
        <v>*Select Water Unit Type*</v>
      </c>
      <c r="E22" s="102" t="str">
        <f>IFERROR(C22+D22,"")</f>
        <v/>
      </c>
      <c r="F22" s="102" t="str">
        <f>IFERROR($E$22-E22,"")</f>
        <v/>
      </c>
      <c r="G22" s="24" t="str">
        <f>IFERROR(IF($H$10="kgal",'Calculations (to hide)'!G15/1000,IF($H$10="HCF",'Calculations (to hide)'!P15,"*Select Water Unit Type*")),"")</f>
        <v>*Select Water Unit Type*</v>
      </c>
      <c r="H22" s="24" t="str">
        <f>IFERROR(IF(E15="",IF($H$10="kgal",'Calculations (to hide)'!G16/1000,IF($H$10="HCF",'Calculations (to hide)'!P16,"*Select Water Unit Type*")),(1-E15)*IF($H$10="kgal",'Calculations (to hide)'!G16/1000,IF($H$10="HCF",'Calculations (to hide)'!P16/1000,"*Select Water Unit Type*"))),"")</f>
        <v>*Select Water Unit Type*</v>
      </c>
      <c r="I22" s="24" t="str">
        <f>IFERROR(G22+H22,"")</f>
        <v/>
      </c>
      <c r="J22" s="25" t="str">
        <f>IFERROR($I$22-I22,"")</f>
        <v/>
      </c>
    </row>
    <row r="23" spans="2:14" ht="49" customHeight="1" x14ac:dyDescent="0.25">
      <c r="B23" s="2" t="s">
        <v>13</v>
      </c>
      <c r="C23" s="101"/>
      <c r="D23" s="102" t="str">
        <f>IFERROR(IF(F16="","Enter CoC in Cell F16",IF($H$10="kgal",'Calculations (to hide)'!G25,IF($H$10="HCF",'Calculations (to hide)'!P25,"*Select Water Unit Type*"))),"")</f>
        <v>Enter CoC in Cell F16</v>
      </c>
      <c r="E23" s="102" t="str">
        <f t="shared" ref="E23:E25" si="0">IFERROR(C23+D23,"")</f>
        <v/>
      </c>
      <c r="F23" s="102" t="str">
        <f>IFERROR($E$22-E23,"")</f>
        <v/>
      </c>
      <c r="G23" s="24" t="str">
        <f>IFERROR(IF(F16="","",IF($H$10="kgal",'Calculations (to hide)'!$G$15/1000,IF($H$10="HCF",'Calculations (to hide)'!$P$15,"*Select Water Unit Type*"))),"")</f>
        <v/>
      </c>
      <c r="H23" s="24" t="str">
        <f>IFERROR(IF(F16="","Enter CoC in Cell F16",IF(E16="",IF($H$10="kgal",'Calculations (to hide)'!G21/1000,IF($H$10="HCF",'Calculations (to hide)'!P21,"*Select Water Unit Type*")),(1-E16)*IF($H$10="kgal",'Calculations (to hide)'!G21/1000,IF($H$10="HCF",'Calculations (to hide)'!P21/1000,"*Select Water Unit Type*")))),"")</f>
        <v>Enter CoC in Cell F16</v>
      </c>
      <c r="I23" s="24" t="str">
        <f t="shared" ref="I23:I25" si="1">IFERROR(G23+H23,"")</f>
        <v/>
      </c>
      <c r="J23" s="25" t="str">
        <f>IFERROR($I$22-I23,"")</f>
        <v/>
      </c>
      <c r="N23" s="112"/>
    </row>
    <row r="24" spans="2:14" ht="49" customHeight="1" x14ac:dyDescent="0.25">
      <c r="B24" s="2" t="s">
        <v>14</v>
      </c>
      <c r="C24" s="101"/>
      <c r="D24" s="102" t="str">
        <f>IFERROR(IF(F17="","Enter CoC in Cell F17",IF($H$10="kgal",'Calculations (to hide)'!G30,IF($H$10="HCF",'Calculations (to hide)'!P30,"*Select Water Unit Type*"))),"")</f>
        <v>Enter CoC in Cell F17</v>
      </c>
      <c r="E24" s="102" t="str">
        <f t="shared" si="0"/>
        <v/>
      </c>
      <c r="F24" s="102" t="str">
        <f t="shared" ref="F23:F25" si="2">IFERROR($E$22-E24,"")</f>
        <v/>
      </c>
      <c r="G24" s="24" t="str">
        <f>IFERROR(IF(F17="","",IF($H$10="kgal",'Calculations (to hide)'!$G$15/1000,IF($H$10="HCF",'Calculations (to hide)'!$P$15,"*Select Water Unit Type*"))),"")</f>
        <v/>
      </c>
      <c r="H24" s="24" t="str">
        <f>IFERROR(IF(F17="","Enter CoC in Cell F17",IF(E17="",IF($H$10="kgal",'Calculations (to hide)'!G26/1000,IF($H$10="HCF",'Calculations (to hide)'!P26,"*Select Water Unit Type*")),(1-E17)*IF($H$10="kgal",'Calculations (to hide)'!G26/1000,IF($H$10="HCF",'Calculations (to hide)'!P26/1000,"*Select Water Unit Type*")))),"")</f>
        <v>Enter CoC in Cell F17</v>
      </c>
      <c r="I24" s="24" t="str">
        <f t="shared" si="1"/>
        <v/>
      </c>
      <c r="J24" s="25" t="str">
        <f>IFERROR($I$22-I24,"")</f>
        <v/>
      </c>
      <c r="N24" s="112"/>
    </row>
    <row r="25" spans="2:14" ht="49" customHeight="1" thickBot="1" x14ac:dyDescent="0.3">
      <c r="B25" s="3" t="s">
        <v>101</v>
      </c>
      <c r="C25" s="103"/>
      <c r="D25" s="104" t="str">
        <f>IFERROR(IF(F18="","Enter CoC in Cell F18",IF($H$10="kgal",'Calculations (to hide)'!G35,IF($H$10="HCF",'Calculations (to hide)'!P35,"*Select Water Unit Type*"))),"")</f>
        <v>Enter CoC in Cell F18</v>
      </c>
      <c r="E25" s="104" t="str">
        <f t="shared" si="0"/>
        <v/>
      </c>
      <c r="F25" s="104" t="str">
        <f t="shared" si="2"/>
        <v/>
      </c>
      <c r="G25" s="26" t="str">
        <f>IFERROR(IF(F18="","",IF($H$10="kgal",'Calculations (to hide)'!$G$15/1000,IF($H$10="HCF",'Calculations (to hide)'!$P$15,"*Select Water Unit Type*"))),"")</f>
        <v/>
      </c>
      <c r="H25" s="26" t="str">
        <f>IFERROR(IF(F18="","Enter CoC in Cell F18",IF(E18="",IF($H$10="kgal",'Calculations (to hide)'!G31/1000,IF($H$10="HCF",'Calculations (to hide)'!P31,"*Select Water Unit Type*")),(1-E18)*IF($H$10="kgal",'Calculations (to hide)'!G31/1000,IF($H$10="HCF",'Calculations (to hide)'!P31,"*Select Water Unit Type*")))),"")</f>
        <v>Enter CoC in Cell F18</v>
      </c>
      <c r="I25" s="26" t="str">
        <f t="shared" si="1"/>
        <v/>
      </c>
      <c r="J25" s="27" t="str">
        <f>IFERROR($I$22-I25,"")</f>
        <v/>
      </c>
      <c r="N25" s="112"/>
    </row>
    <row r="26" spans="2:14" ht="14.5" customHeight="1" thickBot="1" x14ac:dyDescent="0.3"/>
    <row r="27" spans="2:14" ht="24" customHeight="1" thickBot="1" x14ac:dyDescent="0.3">
      <c r="B27" s="136" t="s">
        <v>113</v>
      </c>
      <c r="C27" s="137"/>
      <c r="D27" s="137"/>
      <c r="E27" s="137"/>
      <c r="F27" s="137"/>
      <c r="G27" s="137"/>
      <c r="H27" s="137"/>
      <c r="I27" s="137"/>
      <c r="J27" s="137"/>
      <c r="K27" s="137"/>
      <c r="L27" s="138"/>
    </row>
    <row r="28" spans="2:14" ht="49" customHeight="1" x14ac:dyDescent="0.25">
      <c r="B28" s="4" t="s">
        <v>10</v>
      </c>
      <c r="C28" s="120" t="s">
        <v>92</v>
      </c>
      <c r="D28" s="120" t="str">
        <f>IF($H$10="kgal",'Calculations (to hide)'!L3,IF($H$10="HCF",'Calculations (to hide)'!L4,"*Select Water Unit Type*"))</f>
        <v>*Select Water Unit Type*</v>
      </c>
      <c r="E28" s="120" t="s">
        <v>130</v>
      </c>
      <c r="F28" s="120" t="s">
        <v>131</v>
      </c>
      <c r="G28" s="120" t="s">
        <v>132</v>
      </c>
      <c r="H28" s="120" t="s">
        <v>133</v>
      </c>
      <c r="I28" s="109" t="s">
        <v>146</v>
      </c>
      <c r="J28" s="120" t="s">
        <v>91</v>
      </c>
      <c r="K28" s="130" t="s">
        <v>134</v>
      </c>
      <c r="L28" s="131"/>
    </row>
    <row r="29" spans="2:14" ht="49" customHeight="1" x14ac:dyDescent="0.25">
      <c r="B29" s="2" t="s">
        <v>13</v>
      </c>
      <c r="C29" s="101"/>
      <c r="D29" s="19"/>
      <c r="E29" s="111"/>
      <c r="F29" s="105" t="str">
        <f>IFERROR((J23*D29*E29),"")</f>
        <v/>
      </c>
      <c r="G29" s="105" t="str">
        <f>IFERROR(F29/E29,"")</f>
        <v/>
      </c>
      <c r="H29" s="105" t="str">
        <f>IFERROR(F23+G29,"")</f>
        <v/>
      </c>
      <c r="I29" s="110" t="str">
        <f>IFERROR(F23,"")</f>
        <v/>
      </c>
      <c r="J29" s="107"/>
      <c r="K29" s="132" t="str">
        <f>IFERROR(IF(E29="",(C29-J29)/I29,IF((C29-J29)/(H29)&lt;E29,(C29-J29)/(H29),E29+((C29-F29-J29-(E29*F23))/(I29+F23)))),"")</f>
        <v/>
      </c>
      <c r="L29" s="133"/>
    </row>
    <row r="30" spans="2:14" ht="49" customHeight="1" x14ac:dyDescent="0.25">
      <c r="B30" s="2" t="s">
        <v>14</v>
      </c>
      <c r="C30" s="101"/>
      <c r="D30" s="19"/>
      <c r="E30" s="111"/>
      <c r="F30" s="105" t="str">
        <f t="shared" ref="F30:F31" si="3">IFERROR((J24*D30*E30),"")</f>
        <v/>
      </c>
      <c r="G30" s="105" t="str">
        <f t="shared" ref="G30:G31" si="4">IFERROR(F30/E30,"")</f>
        <v/>
      </c>
      <c r="H30" s="105" t="str">
        <f>IFERROR(F24+G30,"")</f>
        <v/>
      </c>
      <c r="I30" s="110" t="str">
        <f>IFERROR(F24,"")</f>
        <v/>
      </c>
      <c r="J30" s="107"/>
      <c r="K30" s="132" t="str">
        <f t="shared" ref="K30:K31" si="5">IFERROR(IF(E30="",(C30-J30)/I30,IF((C30-J30)/(H30)&lt;E30,(C30-J30)/(H30),E30+((C30-F30-J30-(E30*F24))/(I30+F24)))),"")</f>
        <v/>
      </c>
      <c r="L30" s="133"/>
    </row>
    <row r="31" spans="2:14" ht="49" customHeight="1" thickBot="1" x14ac:dyDescent="0.3">
      <c r="B31" s="3" t="s">
        <v>14</v>
      </c>
      <c r="C31" s="103"/>
      <c r="D31" s="20"/>
      <c r="E31" s="114"/>
      <c r="F31" s="106" t="str">
        <f t="shared" si="3"/>
        <v/>
      </c>
      <c r="G31" s="106" t="str">
        <f t="shared" si="4"/>
        <v/>
      </c>
      <c r="H31" s="106" t="str">
        <f>IFERROR(F25+G31,"")</f>
        <v/>
      </c>
      <c r="I31" s="118" t="str">
        <f>IFERROR(F25,"")</f>
        <v/>
      </c>
      <c r="J31" s="108"/>
      <c r="K31" s="134" t="str">
        <f t="shared" si="5"/>
        <v/>
      </c>
      <c r="L31" s="135"/>
    </row>
    <row r="32" spans="2:14" s="8" customFormat="1" x14ac:dyDescent="0.25">
      <c r="B32" s="121" t="s">
        <v>135</v>
      </c>
      <c r="D32" s="7"/>
      <c r="E32" s="7"/>
      <c r="H32" s="7"/>
    </row>
    <row r="33" spans="2:15" s="8" customFormat="1" x14ac:dyDescent="0.35">
      <c r="B33" s="122" t="s">
        <v>147</v>
      </c>
    </row>
    <row r="34" spans="2:15" s="8" customFormat="1" x14ac:dyDescent="0.35"/>
    <row r="35" spans="2:15" s="8" customFormat="1" x14ac:dyDescent="0.35"/>
    <row r="36" spans="2:15" s="8" customFormat="1" x14ac:dyDescent="0.35"/>
    <row r="37" spans="2:15" s="8" customFormat="1" x14ac:dyDescent="0.35"/>
    <row r="38" spans="2:15" s="8" customFormat="1" x14ac:dyDescent="0.35"/>
    <row r="39" spans="2:15" s="8" customFormat="1" x14ac:dyDescent="0.35"/>
    <row r="40" spans="2:15" s="8" customFormat="1" x14ac:dyDescent="0.35"/>
    <row r="41" spans="2:15" s="8" customFormat="1" x14ac:dyDescent="0.25">
      <c r="J41" s="7"/>
      <c r="K41" s="7"/>
      <c r="L41" s="7"/>
      <c r="M41" s="7"/>
      <c r="N41" s="7"/>
      <c r="O41" s="7"/>
    </row>
  </sheetData>
  <mergeCells count="16">
    <mergeCell ref="C5:D5"/>
    <mergeCell ref="E5:F5"/>
    <mergeCell ref="G5:J5"/>
    <mergeCell ref="D1:I1"/>
    <mergeCell ref="B3:J3"/>
    <mergeCell ref="C4:D4"/>
    <mergeCell ref="E4:F4"/>
    <mergeCell ref="G4:J4"/>
    <mergeCell ref="K28:L28"/>
    <mergeCell ref="K29:L29"/>
    <mergeCell ref="K30:L30"/>
    <mergeCell ref="K31:L31"/>
    <mergeCell ref="B6:J6"/>
    <mergeCell ref="B27:L27"/>
    <mergeCell ref="B11:J11"/>
    <mergeCell ref="B20:J20"/>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FA24885-38A5-41BE-ADD3-3F8F938DEB39}">
          <x14:formula1>
            <xm:f>'Calculations (to hide)'!$S$4:$S$5</xm:f>
          </x14:formula1>
          <xm:sqref>D15:D18</xm:sqref>
        </x14:dataValidation>
        <x14:dataValidation type="list" allowBlank="1" showInputMessage="1" showErrorMessage="1" xr:uid="{88C4DBBB-8857-49C3-8C1E-1DA81B7FFE37}">
          <x14:formula1>
            <xm:f>'Calculations (to hide)'!$R$4:$R$10</xm:f>
          </x14:formula1>
          <xm:sqref>C15:C18</xm:sqref>
        </x14:dataValidation>
        <x14:dataValidation type="list" allowBlank="1" showInputMessage="1" showErrorMessage="1" xr:uid="{88D766E2-8861-4DEA-AAE1-FA94F3844A92}">
          <x14:formula1>
            <xm:f>'Calculations (to hide)'!$I$3:$I$4</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EB693-92B8-45DB-8ADD-7A2880BD7E16}">
  <sheetPr codeName="Sheet5">
    <tabColor theme="5"/>
  </sheetPr>
  <dimension ref="A1:S35"/>
  <sheetViews>
    <sheetView topLeftCell="G1" workbookViewId="0">
      <selection activeCell="L4" sqref="L4"/>
    </sheetView>
  </sheetViews>
  <sheetFormatPr defaultRowHeight="14.5" x14ac:dyDescent="0.35"/>
  <cols>
    <col min="1" max="1" width="14.453125" customWidth="1"/>
    <col min="2" max="7" width="23.54296875" customWidth="1"/>
    <col min="8" max="8" width="13" customWidth="1"/>
    <col min="9" max="9" width="14.54296875" customWidth="1"/>
    <col min="10" max="10" width="23.7265625" bestFit="1" customWidth="1"/>
    <col min="11" max="11" width="17.54296875" bestFit="1" customWidth="1"/>
    <col min="12" max="12" width="22.1796875" customWidth="1"/>
    <col min="13" max="17" width="16.54296875" customWidth="1"/>
    <col min="18" max="18" width="20.453125" customWidth="1"/>
    <col min="19" max="19" width="15.1796875" customWidth="1"/>
  </cols>
  <sheetData>
    <row r="1" spans="1:19" ht="15" thickBot="1" x14ac:dyDescent="0.4"/>
    <row r="2" spans="1:19" ht="15" thickBot="1" x14ac:dyDescent="0.4">
      <c r="B2" s="55" t="s">
        <v>70</v>
      </c>
    </row>
    <row r="3" spans="1:19" ht="72.5" x14ac:dyDescent="0.35">
      <c r="B3" s="30" t="s">
        <v>21</v>
      </c>
      <c r="C3" s="5" t="s">
        <v>17</v>
      </c>
      <c r="D3" s="5" t="s">
        <v>19</v>
      </c>
      <c r="E3" s="5" t="s">
        <v>18</v>
      </c>
      <c r="F3" s="5" t="s">
        <v>15</v>
      </c>
      <c r="G3" s="6" t="s">
        <v>16</v>
      </c>
      <c r="I3" s="28" t="s">
        <v>48</v>
      </c>
      <c r="J3" s="33" t="s">
        <v>51</v>
      </c>
      <c r="K3" s="34" t="s">
        <v>52</v>
      </c>
      <c r="L3" s="34" t="s">
        <v>73</v>
      </c>
      <c r="M3" s="34" t="s">
        <v>99</v>
      </c>
      <c r="N3" s="34" t="s">
        <v>64</v>
      </c>
      <c r="O3" s="34" t="s">
        <v>65</v>
      </c>
      <c r="P3" s="35" t="s">
        <v>66</v>
      </c>
      <c r="R3" s="92" t="s">
        <v>118</v>
      </c>
      <c r="S3" s="92" t="s">
        <v>119</v>
      </c>
    </row>
    <row r="4" spans="1:19" ht="73" thickBot="1" x14ac:dyDescent="0.4">
      <c r="B4" s="31" t="s">
        <v>20</v>
      </c>
      <c r="C4" s="1" t="s">
        <v>11</v>
      </c>
      <c r="D4" s="1" t="s">
        <v>11</v>
      </c>
      <c r="E4" s="1" t="s">
        <v>11</v>
      </c>
      <c r="F4" s="1" t="s">
        <v>11</v>
      </c>
      <c r="G4" s="32" t="s">
        <v>11</v>
      </c>
      <c r="I4" s="29" t="s">
        <v>49</v>
      </c>
      <c r="J4" s="36" t="s">
        <v>50</v>
      </c>
      <c r="K4" s="37" t="s">
        <v>53</v>
      </c>
      <c r="L4" s="37" t="s">
        <v>74</v>
      </c>
      <c r="M4" s="37" t="s">
        <v>100</v>
      </c>
      <c r="N4" s="37" t="s">
        <v>67</v>
      </c>
      <c r="O4" s="37" t="s">
        <v>68</v>
      </c>
      <c r="P4" s="38" t="s">
        <v>69</v>
      </c>
      <c r="R4" s="93" t="s">
        <v>11</v>
      </c>
      <c r="S4" s="93" t="s">
        <v>120</v>
      </c>
    </row>
    <row r="5" spans="1:19" ht="58" thickBot="1" x14ac:dyDescent="0.4">
      <c r="B5" s="68" t="s">
        <v>116</v>
      </c>
      <c r="C5" s="69" t="s">
        <v>81</v>
      </c>
      <c r="D5" s="69" t="s">
        <v>80</v>
      </c>
      <c r="E5" s="69" t="s">
        <v>77</v>
      </c>
      <c r="F5" s="69" t="s">
        <v>76</v>
      </c>
      <c r="G5" s="70" t="s">
        <v>86</v>
      </c>
      <c r="R5" s="93" t="s">
        <v>129</v>
      </c>
      <c r="S5" s="93" t="s">
        <v>127</v>
      </c>
    </row>
    <row r="6" spans="1:19" ht="56.5" thickBot="1" x14ac:dyDescent="0.4">
      <c r="B6" s="68" t="s">
        <v>83</v>
      </c>
      <c r="C6" s="69" t="s">
        <v>82</v>
      </c>
      <c r="D6" s="69" t="s">
        <v>79</v>
      </c>
      <c r="E6" s="69" t="s">
        <v>78</v>
      </c>
      <c r="F6" s="69" t="s">
        <v>75</v>
      </c>
      <c r="G6" s="70" t="s">
        <v>87</v>
      </c>
      <c r="I6" s="56" t="s">
        <v>23</v>
      </c>
      <c r="J6" s="57" t="s">
        <v>102</v>
      </c>
      <c r="K6" s="58">
        <v>748</v>
      </c>
      <c r="L6" s="58" t="s">
        <v>103</v>
      </c>
      <c r="M6" s="59">
        <f>1/K6</f>
        <v>1.3368983957219251E-3</v>
      </c>
      <c r="R6" s="93" t="s">
        <v>121</v>
      </c>
      <c r="S6" s="40"/>
    </row>
    <row r="7" spans="1:19" ht="56.5" thickBot="1" x14ac:dyDescent="0.4">
      <c r="B7" s="68" t="s">
        <v>117</v>
      </c>
      <c r="C7" s="69" t="s">
        <v>84</v>
      </c>
      <c r="D7" s="69" t="s">
        <v>84</v>
      </c>
      <c r="E7" s="69" t="s">
        <v>84</v>
      </c>
      <c r="F7" s="69" t="s">
        <v>84</v>
      </c>
      <c r="G7" s="70" t="s">
        <v>88</v>
      </c>
      <c r="J7" s="60" t="s">
        <v>104</v>
      </c>
      <c r="K7" s="61">
        <v>3.0688900000000001E-6</v>
      </c>
      <c r="L7" s="62" t="s">
        <v>105</v>
      </c>
      <c r="M7" s="63">
        <f t="shared" ref="M7" si="0">1/K7</f>
        <v>325850.71475354279</v>
      </c>
      <c r="R7" s="93" t="s">
        <v>122</v>
      </c>
      <c r="S7" s="40"/>
    </row>
    <row r="8" spans="1:19" ht="56" x14ac:dyDescent="0.35">
      <c r="B8" s="68" t="s">
        <v>84</v>
      </c>
      <c r="C8" s="69"/>
      <c r="D8" s="69"/>
      <c r="E8" s="69"/>
      <c r="F8" s="69"/>
      <c r="G8" s="70" t="s">
        <v>89</v>
      </c>
      <c r="R8" s="93" t="s">
        <v>123</v>
      </c>
      <c r="S8" s="40"/>
    </row>
    <row r="9" spans="1:19" ht="56.5" thickBot="1" x14ac:dyDescent="0.4">
      <c r="B9" s="71"/>
      <c r="C9" s="72"/>
      <c r="D9" s="72"/>
      <c r="E9" s="72"/>
      <c r="F9" s="72"/>
      <c r="G9" s="73" t="s">
        <v>90</v>
      </c>
      <c r="R9" s="93" t="s">
        <v>124</v>
      </c>
      <c r="S9" s="40"/>
    </row>
    <row r="10" spans="1:19" ht="46.5" thickBot="1" x14ac:dyDescent="0.4">
      <c r="R10" s="93" t="s">
        <v>125</v>
      </c>
    </row>
    <row r="11" spans="1:19" x14ac:dyDescent="0.35">
      <c r="A11" s="156" t="s">
        <v>61</v>
      </c>
      <c r="B11" s="157"/>
      <c r="C11" s="157"/>
      <c r="D11" s="157"/>
      <c r="E11" s="157"/>
      <c r="F11" s="157"/>
      <c r="G11" s="157"/>
      <c r="H11" s="158"/>
      <c r="J11" s="156" t="s">
        <v>60</v>
      </c>
      <c r="K11" s="157"/>
      <c r="L11" s="157"/>
      <c r="M11" s="157"/>
      <c r="N11" s="157"/>
      <c r="O11" s="157"/>
      <c r="P11" s="157"/>
      <c r="Q11" s="158"/>
    </row>
    <row r="12" spans="1:19" x14ac:dyDescent="0.35">
      <c r="A12" s="153" t="s">
        <v>47</v>
      </c>
      <c r="B12" s="39" t="s">
        <v>33</v>
      </c>
      <c r="C12" s="40">
        <v>10</v>
      </c>
      <c r="D12" s="40" t="s">
        <v>34</v>
      </c>
      <c r="E12" s="39"/>
      <c r="F12" s="39"/>
      <c r="G12" s="39"/>
      <c r="H12" s="41"/>
      <c r="J12" s="153" t="s">
        <v>47</v>
      </c>
      <c r="K12" s="39" t="s">
        <v>33</v>
      </c>
      <c r="L12" s="40">
        <v>10</v>
      </c>
      <c r="M12" s="40" t="s">
        <v>34</v>
      </c>
      <c r="N12" s="39"/>
      <c r="O12" s="39"/>
      <c r="P12" s="39"/>
      <c r="Q12" s="41"/>
    </row>
    <row r="13" spans="1:19" x14ac:dyDescent="0.35">
      <c r="A13" s="153"/>
      <c r="B13" s="42" t="s">
        <v>32</v>
      </c>
      <c r="C13" s="43">
        <v>3</v>
      </c>
      <c r="D13" s="44" t="s">
        <v>28</v>
      </c>
      <c r="E13" s="45">
        <f>C13*60</f>
        <v>180</v>
      </c>
      <c r="F13" s="44" t="s">
        <v>29</v>
      </c>
      <c r="G13" s="46">
        <f>E13*8760</f>
        <v>1576800</v>
      </c>
      <c r="H13" s="47" t="s">
        <v>39</v>
      </c>
      <c r="J13" s="153"/>
      <c r="K13" s="42" t="s">
        <v>32</v>
      </c>
      <c r="L13" s="54">
        <f>C13*$M$6</f>
        <v>4.010695187165775E-3</v>
      </c>
      <c r="M13" s="44" t="s">
        <v>54</v>
      </c>
      <c r="N13" s="45">
        <f>L13*60</f>
        <v>0.24064171122994649</v>
      </c>
      <c r="O13" s="44" t="s">
        <v>56</v>
      </c>
      <c r="P13" s="46">
        <f>N13*8760</f>
        <v>2108.0213903743311</v>
      </c>
      <c r="Q13" s="47" t="s">
        <v>57</v>
      </c>
    </row>
    <row r="14" spans="1:19" x14ac:dyDescent="0.35">
      <c r="A14" s="153"/>
      <c r="B14" s="42" t="s">
        <v>35</v>
      </c>
      <c r="C14" s="45" t="e">
        <f>C13*'Cooling Tower Audit-ROI Form'!D8*'Cooling Tower Audit-ROI Form'!G10</f>
        <v>#VALUE!</v>
      </c>
      <c r="D14" s="44" t="s">
        <v>31</v>
      </c>
      <c r="E14" s="45" t="e">
        <f>C14*60</f>
        <v>#VALUE!</v>
      </c>
      <c r="F14" s="44" t="s">
        <v>30</v>
      </c>
      <c r="G14" s="45" t="e">
        <f>E14*8760</f>
        <v>#VALUE!</v>
      </c>
      <c r="H14" s="47" t="s">
        <v>40</v>
      </c>
      <c r="J14" s="153"/>
      <c r="K14" s="42" t="s">
        <v>35</v>
      </c>
      <c r="L14" s="54" t="e">
        <f>C14*$M$6</f>
        <v>#VALUE!</v>
      </c>
      <c r="M14" s="44" t="s">
        <v>55</v>
      </c>
      <c r="N14" s="45" t="e">
        <f t="shared" ref="N14:N35" si="1">L14*60</f>
        <v>#VALUE!</v>
      </c>
      <c r="O14" s="44" t="s">
        <v>58</v>
      </c>
      <c r="P14" s="45" t="e">
        <f t="shared" ref="P14:P35" si="2">N14*8760</f>
        <v>#VALUE!</v>
      </c>
      <c r="Q14" s="47" t="s">
        <v>59</v>
      </c>
    </row>
    <row r="15" spans="1:19" ht="23" x14ac:dyDescent="0.35">
      <c r="A15" s="153"/>
      <c r="B15" s="42" t="s">
        <v>36</v>
      </c>
      <c r="C15" s="45" t="e">
        <f>C14*C12*0.001</f>
        <v>#VALUE!</v>
      </c>
      <c r="D15" s="44" t="s">
        <v>31</v>
      </c>
      <c r="E15" s="45" t="e">
        <f>C15*60</f>
        <v>#VALUE!</v>
      </c>
      <c r="F15" s="44" t="s">
        <v>30</v>
      </c>
      <c r="G15" s="45" t="e">
        <f>E15*8760</f>
        <v>#VALUE!</v>
      </c>
      <c r="H15" s="47" t="s">
        <v>40</v>
      </c>
      <c r="J15" s="153"/>
      <c r="K15" s="42" t="s">
        <v>36</v>
      </c>
      <c r="L15" s="54" t="e">
        <f t="shared" ref="L15:L17" si="3">C15*$M$6</f>
        <v>#VALUE!</v>
      </c>
      <c r="M15" s="44" t="s">
        <v>55</v>
      </c>
      <c r="N15" s="45" t="e">
        <f t="shared" si="1"/>
        <v>#VALUE!</v>
      </c>
      <c r="O15" s="44" t="s">
        <v>58</v>
      </c>
      <c r="P15" s="45" t="e">
        <f t="shared" si="2"/>
        <v>#VALUE!</v>
      </c>
      <c r="Q15" s="47" t="s">
        <v>59</v>
      </c>
    </row>
    <row r="16" spans="1:19" ht="23" x14ac:dyDescent="0.35">
      <c r="A16" s="153" t="s">
        <v>24</v>
      </c>
      <c r="B16" s="42" t="s">
        <v>37</v>
      </c>
      <c r="C16" s="45" t="e">
        <f>C15/('Cooling Tower Audit-ROI Form'!F15-1)</f>
        <v>#VALUE!</v>
      </c>
      <c r="D16" s="44" t="s">
        <v>31</v>
      </c>
      <c r="E16" s="45" t="e">
        <f>C16*60</f>
        <v>#VALUE!</v>
      </c>
      <c r="F16" s="44" t="s">
        <v>30</v>
      </c>
      <c r="G16" s="45" t="e">
        <f>E16*8760</f>
        <v>#VALUE!</v>
      </c>
      <c r="H16" s="47" t="s">
        <v>40</v>
      </c>
      <c r="I16" s="100"/>
      <c r="J16" s="153" t="s">
        <v>24</v>
      </c>
      <c r="K16" s="42" t="s">
        <v>37</v>
      </c>
      <c r="L16" s="54" t="e">
        <f>C16*$M$6</f>
        <v>#VALUE!</v>
      </c>
      <c r="M16" s="44" t="s">
        <v>55</v>
      </c>
      <c r="N16" s="45" t="e">
        <f t="shared" si="1"/>
        <v>#VALUE!</v>
      </c>
      <c r="O16" s="44" t="s">
        <v>58</v>
      </c>
      <c r="P16" s="45" t="e">
        <f t="shared" si="2"/>
        <v>#VALUE!</v>
      </c>
      <c r="Q16" s="47" t="s">
        <v>59</v>
      </c>
    </row>
    <row r="17" spans="1:17" x14ac:dyDescent="0.35">
      <c r="A17" s="153"/>
      <c r="B17" s="42" t="s">
        <v>38</v>
      </c>
      <c r="C17" s="45" t="e">
        <f>C16+C15</f>
        <v>#VALUE!</v>
      </c>
      <c r="D17" s="44" t="s">
        <v>31</v>
      </c>
      <c r="E17" s="45" t="e">
        <f>C17*60</f>
        <v>#VALUE!</v>
      </c>
      <c r="F17" s="44" t="s">
        <v>30</v>
      </c>
      <c r="G17" s="45" t="e">
        <f>E17*8760</f>
        <v>#VALUE!</v>
      </c>
      <c r="H17" s="47" t="s">
        <v>40</v>
      </c>
      <c r="J17" s="153"/>
      <c r="K17" s="42" t="s">
        <v>38</v>
      </c>
      <c r="L17" s="54" t="e">
        <f t="shared" si="3"/>
        <v>#VALUE!</v>
      </c>
      <c r="M17" s="44" t="s">
        <v>55</v>
      </c>
      <c r="N17" s="45" t="e">
        <f t="shared" si="1"/>
        <v>#VALUE!</v>
      </c>
      <c r="O17" s="44" t="s">
        <v>58</v>
      </c>
      <c r="P17" s="45" t="e">
        <f t="shared" si="2"/>
        <v>#VALUE!</v>
      </c>
      <c r="Q17" s="47" t="s">
        <v>59</v>
      </c>
    </row>
    <row r="18" spans="1:17" x14ac:dyDescent="0.35">
      <c r="A18" s="153"/>
      <c r="B18" s="42" t="s">
        <v>41</v>
      </c>
      <c r="C18" s="48" t="e">
        <f>C17*'Cooling Tower Audit-ROI Form'!$I$10/1000</f>
        <v>#VALUE!</v>
      </c>
      <c r="D18" s="48" t="s">
        <v>43</v>
      </c>
      <c r="E18" s="48" t="e">
        <f t="shared" ref="E18:E35" si="4">C18*60</f>
        <v>#VALUE!</v>
      </c>
      <c r="F18" s="48" t="s">
        <v>44</v>
      </c>
      <c r="G18" s="48" t="e">
        <f t="shared" ref="G18:G35" si="5">E18*8760</f>
        <v>#VALUE!</v>
      </c>
      <c r="H18" s="47" t="s">
        <v>45</v>
      </c>
      <c r="J18" s="153"/>
      <c r="K18" s="42" t="s">
        <v>41</v>
      </c>
      <c r="L18" s="48" t="e">
        <f>L17*'Cooling Tower Audit-ROI Form'!$I$10</f>
        <v>#VALUE!</v>
      </c>
      <c r="M18" s="48" t="s">
        <v>43</v>
      </c>
      <c r="N18" s="48" t="e">
        <f t="shared" si="1"/>
        <v>#VALUE!</v>
      </c>
      <c r="O18" s="48" t="s">
        <v>44</v>
      </c>
      <c r="P18" s="48" t="e">
        <f t="shared" si="2"/>
        <v>#VALUE!</v>
      </c>
      <c r="Q18" s="47" t="s">
        <v>45</v>
      </c>
    </row>
    <row r="19" spans="1:17" x14ac:dyDescent="0.35">
      <c r="A19" s="153"/>
      <c r="B19" s="42" t="s">
        <v>42</v>
      </c>
      <c r="C19" s="48" t="e">
        <f>C16*'Cooling Tower Audit-ROI Form'!$J$10/1000</f>
        <v>#VALUE!</v>
      </c>
      <c r="D19" s="48" t="s">
        <v>43</v>
      </c>
      <c r="E19" s="48" t="e">
        <f t="shared" si="4"/>
        <v>#VALUE!</v>
      </c>
      <c r="F19" s="48" t="s">
        <v>44</v>
      </c>
      <c r="G19" s="48" t="e">
        <f t="shared" si="5"/>
        <v>#VALUE!</v>
      </c>
      <c r="H19" s="47" t="s">
        <v>45</v>
      </c>
      <c r="J19" s="153"/>
      <c r="K19" s="42" t="s">
        <v>42</v>
      </c>
      <c r="L19" s="48" t="e">
        <f>L16*'Cooling Tower Audit-ROI Form'!$J$10</f>
        <v>#VALUE!</v>
      </c>
      <c r="M19" s="48" t="s">
        <v>43</v>
      </c>
      <c r="N19" s="48" t="e">
        <f t="shared" si="1"/>
        <v>#VALUE!</v>
      </c>
      <c r="O19" s="48" t="s">
        <v>44</v>
      </c>
      <c r="P19" s="48" t="e">
        <f t="shared" si="2"/>
        <v>#VALUE!</v>
      </c>
      <c r="Q19" s="47" t="s">
        <v>45</v>
      </c>
    </row>
    <row r="20" spans="1:17" x14ac:dyDescent="0.35">
      <c r="A20" s="153"/>
      <c r="B20" s="42" t="s">
        <v>46</v>
      </c>
      <c r="C20" s="48" t="e">
        <f>C19+C18</f>
        <v>#VALUE!</v>
      </c>
      <c r="D20" s="48" t="s">
        <v>43</v>
      </c>
      <c r="E20" s="48" t="e">
        <f t="shared" si="4"/>
        <v>#VALUE!</v>
      </c>
      <c r="F20" s="48" t="s">
        <v>44</v>
      </c>
      <c r="G20" s="49" t="e">
        <f t="shared" si="5"/>
        <v>#VALUE!</v>
      </c>
      <c r="H20" s="47" t="s">
        <v>45</v>
      </c>
      <c r="J20" s="153"/>
      <c r="K20" s="42" t="s">
        <v>46</v>
      </c>
      <c r="L20" s="48" t="e">
        <f>L19+L18</f>
        <v>#VALUE!</v>
      </c>
      <c r="M20" s="48" t="s">
        <v>43</v>
      </c>
      <c r="N20" s="48" t="e">
        <f t="shared" si="1"/>
        <v>#VALUE!</v>
      </c>
      <c r="O20" s="48" t="s">
        <v>44</v>
      </c>
      <c r="P20" s="49" t="e">
        <f t="shared" si="2"/>
        <v>#VALUE!</v>
      </c>
      <c r="Q20" s="47" t="s">
        <v>45</v>
      </c>
    </row>
    <row r="21" spans="1:17" ht="23" x14ac:dyDescent="0.35">
      <c r="A21" s="153" t="s">
        <v>25</v>
      </c>
      <c r="B21" s="42" t="s">
        <v>37</v>
      </c>
      <c r="C21" s="45" t="e">
        <f>C15/('Cooling Tower Audit-ROI Form'!F16-1)</f>
        <v>#VALUE!</v>
      </c>
      <c r="D21" s="44" t="s">
        <v>31</v>
      </c>
      <c r="E21" s="45" t="e">
        <f t="shared" si="4"/>
        <v>#VALUE!</v>
      </c>
      <c r="F21" s="44" t="s">
        <v>30</v>
      </c>
      <c r="G21" s="45" t="e">
        <f t="shared" si="5"/>
        <v>#VALUE!</v>
      </c>
      <c r="H21" s="47" t="s">
        <v>40</v>
      </c>
      <c r="J21" s="153" t="s">
        <v>25</v>
      </c>
      <c r="K21" s="42" t="s">
        <v>37</v>
      </c>
      <c r="L21" s="54" t="e">
        <f t="shared" ref="L21:L22" si="6">C21*$M$6</f>
        <v>#VALUE!</v>
      </c>
      <c r="M21" s="44" t="s">
        <v>55</v>
      </c>
      <c r="N21" s="45" t="e">
        <f t="shared" si="1"/>
        <v>#VALUE!</v>
      </c>
      <c r="O21" s="44" t="s">
        <v>58</v>
      </c>
      <c r="P21" s="45" t="e">
        <f t="shared" si="2"/>
        <v>#VALUE!</v>
      </c>
      <c r="Q21" s="47" t="s">
        <v>59</v>
      </c>
    </row>
    <row r="22" spans="1:17" x14ac:dyDescent="0.35">
      <c r="A22" s="153"/>
      <c r="B22" s="42" t="s">
        <v>38</v>
      </c>
      <c r="C22" s="45" t="e">
        <f>C21+C15</f>
        <v>#VALUE!</v>
      </c>
      <c r="D22" s="44" t="s">
        <v>31</v>
      </c>
      <c r="E22" s="45" t="e">
        <f t="shared" si="4"/>
        <v>#VALUE!</v>
      </c>
      <c r="F22" s="44" t="s">
        <v>30</v>
      </c>
      <c r="G22" s="45" t="e">
        <f t="shared" si="5"/>
        <v>#VALUE!</v>
      </c>
      <c r="H22" s="47" t="s">
        <v>40</v>
      </c>
      <c r="J22" s="153"/>
      <c r="K22" s="42" t="s">
        <v>38</v>
      </c>
      <c r="L22" s="54" t="e">
        <f t="shared" si="6"/>
        <v>#VALUE!</v>
      </c>
      <c r="M22" s="44" t="s">
        <v>55</v>
      </c>
      <c r="N22" s="45" t="e">
        <f t="shared" si="1"/>
        <v>#VALUE!</v>
      </c>
      <c r="O22" s="44" t="s">
        <v>58</v>
      </c>
      <c r="P22" s="45" t="e">
        <f t="shared" si="2"/>
        <v>#VALUE!</v>
      </c>
      <c r="Q22" s="47" t="s">
        <v>59</v>
      </c>
    </row>
    <row r="23" spans="1:17" x14ac:dyDescent="0.35">
      <c r="A23" s="153"/>
      <c r="B23" s="42" t="s">
        <v>41</v>
      </c>
      <c r="C23" s="48" t="e">
        <f>C22*'Cooling Tower Audit-ROI Form'!$I$10/1000</f>
        <v>#VALUE!</v>
      </c>
      <c r="D23" s="48" t="s">
        <v>43</v>
      </c>
      <c r="E23" s="48" t="e">
        <f t="shared" si="4"/>
        <v>#VALUE!</v>
      </c>
      <c r="F23" s="48" t="s">
        <v>44</v>
      </c>
      <c r="G23" s="48" t="e">
        <f t="shared" si="5"/>
        <v>#VALUE!</v>
      </c>
      <c r="H23" s="47" t="s">
        <v>45</v>
      </c>
      <c r="J23" s="153"/>
      <c r="K23" s="42" t="s">
        <v>41</v>
      </c>
      <c r="L23" s="48" t="e">
        <f>L22*'Cooling Tower Audit-ROI Form'!$I$10</f>
        <v>#VALUE!</v>
      </c>
      <c r="M23" s="48" t="s">
        <v>43</v>
      </c>
      <c r="N23" s="48" t="e">
        <f t="shared" si="1"/>
        <v>#VALUE!</v>
      </c>
      <c r="O23" s="48" t="s">
        <v>44</v>
      </c>
      <c r="P23" s="48" t="e">
        <f t="shared" si="2"/>
        <v>#VALUE!</v>
      </c>
      <c r="Q23" s="47" t="s">
        <v>45</v>
      </c>
    </row>
    <row r="24" spans="1:17" x14ac:dyDescent="0.35">
      <c r="A24" s="153"/>
      <c r="B24" s="42" t="s">
        <v>42</v>
      </c>
      <c r="C24" s="48" t="e">
        <f>C21*'Cooling Tower Audit-ROI Form'!$J$10/1000</f>
        <v>#VALUE!</v>
      </c>
      <c r="D24" s="48" t="s">
        <v>43</v>
      </c>
      <c r="E24" s="48" t="e">
        <f t="shared" si="4"/>
        <v>#VALUE!</v>
      </c>
      <c r="F24" s="48" t="s">
        <v>44</v>
      </c>
      <c r="G24" s="48" t="e">
        <f>E24*8760</f>
        <v>#VALUE!</v>
      </c>
      <c r="H24" s="47" t="s">
        <v>45</v>
      </c>
      <c r="J24" s="153"/>
      <c r="K24" s="42" t="s">
        <v>42</v>
      </c>
      <c r="L24" s="48" t="e">
        <f>L21*'Cooling Tower Audit-ROI Form'!$J$10</f>
        <v>#VALUE!</v>
      </c>
      <c r="M24" s="48" t="s">
        <v>43</v>
      </c>
      <c r="N24" s="48" t="e">
        <f t="shared" si="1"/>
        <v>#VALUE!</v>
      </c>
      <c r="O24" s="48" t="s">
        <v>44</v>
      </c>
      <c r="P24" s="48" t="e">
        <f t="shared" si="2"/>
        <v>#VALUE!</v>
      </c>
      <c r="Q24" s="47" t="s">
        <v>45</v>
      </c>
    </row>
    <row r="25" spans="1:17" x14ac:dyDescent="0.35">
      <c r="A25" s="153"/>
      <c r="B25" s="42" t="s">
        <v>46</v>
      </c>
      <c r="C25" s="48" t="e">
        <f>C24+C23</f>
        <v>#VALUE!</v>
      </c>
      <c r="D25" s="48" t="s">
        <v>43</v>
      </c>
      <c r="E25" s="48" t="e">
        <f t="shared" si="4"/>
        <v>#VALUE!</v>
      </c>
      <c r="F25" s="48" t="s">
        <v>44</v>
      </c>
      <c r="G25" s="49" t="e">
        <f t="shared" si="5"/>
        <v>#VALUE!</v>
      </c>
      <c r="H25" s="47" t="s">
        <v>45</v>
      </c>
      <c r="J25" s="153"/>
      <c r="K25" s="42" t="s">
        <v>46</v>
      </c>
      <c r="L25" s="48" t="e">
        <f>L24+L23</f>
        <v>#VALUE!</v>
      </c>
      <c r="M25" s="48" t="s">
        <v>43</v>
      </c>
      <c r="N25" s="48" t="e">
        <f t="shared" si="1"/>
        <v>#VALUE!</v>
      </c>
      <c r="O25" s="48" t="s">
        <v>44</v>
      </c>
      <c r="P25" s="49" t="e">
        <f t="shared" si="2"/>
        <v>#VALUE!</v>
      </c>
      <c r="Q25" s="47" t="s">
        <v>45</v>
      </c>
    </row>
    <row r="26" spans="1:17" ht="23" x14ac:dyDescent="0.35">
      <c r="A26" s="154" t="s">
        <v>26</v>
      </c>
      <c r="B26" s="42" t="s">
        <v>37</v>
      </c>
      <c r="C26" s="45" t="e">
        <f>C15/('Cooling Tower Audit-ROI Form'!F17-1)</f>
        <v>#VALUE!</v>
      </c>
      <c r="D26" s="44" t="s">
        <v>31</v>
      </c>
      <c r="E26" s="45" t="e">
        <f t="shared" si="4"/>
        <v>#VALUE!</v>
      </c>
      <c r="F26" s="44" t="s">
        <v>30</v>
      </c>
      <c r="G26" s="45" t="e">
        <f t="shared" si="5"/>
        <v>#VALUE!</v>
      </c>
      <c r="H26" s="47" t="s">
        <v>40</v>
      </c>
      <c r="J26" s="154" t="s">
        <v>26</v>
      </c>
      <c r="K26" s="42" t="s">
        <v>37</v>
      </c>
      <c r="L26" s="54" t="e">
        <f t="shared" ref="L26:L27" si="7">C26*$M$6</f>
        <v>#VALUE!</v>
      </c>
      <c r="M26" s="44" t="s">
        <v>55</v>
      </c>
      <c r="N26" s="45" t="e">
        <f t="shared" si="1"/>
        <v>#VALUE!</v>
      </c>
      <c r="O26" s="44" t="s">
        <v>58</v>
      </c>
      <c r="P26" s="45" t="e">
        <f t="shared" si="2"/>
        <v>#VALUE!</v>
      </c>
      <c r="Q26" s="47" t="s">
        <v>59</v>
      </c>
    </row>
    <row r="27" spans="1:17" x14ac:dyDescent="0.35">
      <c r="A27" s="154"/>
      <c r="B27" s="42" t="s">
        <v>38</v>
      </c>
      <c r="C27" s="45" t="e">
        <f>C26+C15</f>
        <v>#VALUE!</v>
      </c>
      <c r="D27" s="44" t="s">
        <v>31</v>
      </c>
      <c r="E27" s="45" t="e">
        <f t="shared" si="4"/>
        <v>#VALUE!</v>
      </c>
      <c r="F27" s="44" t="s">
        <v>30</v>
      </c>
      <c r="G27" s="45" t="e">
        <f t="shared" si="5"/>
        <v>#VALUE!</v>
      </c>
      <c r="H27" s="47" t="s">
        <v>40</v>
      </c>
      <c r="J27" s="154"/>
      <c r="K27" s="42" t="s">
        <v>38</v>
      </c>
      <c r="L27" s="54" t="e">
        <f t="shared" si="7"/>
        <v>#VALUE!</v>
      </c>
      <c r="M27" s="44" t="s">
        <v>55</v>
      </c>
      <c r="N27" s="45" t="e">
        <f t="shared" si="1"/>
        <v>#VALUE!</v>
      </c>
      <c r="O27" s="44" t="s">
        <v>58</v>
      </c>
      <c r="P27" s="45" t="e">
        <f t="shared" si="2"/>
        <v>#VALUE!</v>
      </c>
      <c r="Q27" s="47" t="s">
        <v>59</v>
      </c>
    </row>
    <row r="28" spans="1:17" x14ac:dyDescent="0.35">
      <c r="A28" s="154"/>
      <c r="B28" s="42" t="s">
        <v>41</v>
      </c>
      <c r="C28" s="48" t="e">
        <f>C27*'Cooling Tower Audit-ROI Form'!$I$10/1000</f>
        <v>#VALUE!</v>
      </c>
      <c r="D28" s="48" t="s">
        <v>43</v>
      </c>
      <c r="E28" s="48" t="e">
        <f t="shared" si="4"/>
        <v>#VALUE!</v>
      </c>
      <c r="F28" s="48" t="s">
        <v>44</v>
      </c>
      <c r="G28" s="48" t="e">
        <f t="shared" si="5"/>
        <v>#VALUE!</v>
      </c>
      <c r="H28" s="47" t="s">
        <v>45</v>
      </c>
      <c r="J28" s="154"/>
      <c r="K28" s="42" t="s">
        <v>41</v>
      </c>
      <c r="L28" s="48" t="e">
        <f>L27*'Cooling Tower Audit-ROI Form'!$I$10</f>
        <v>#VALUE!</v>
      </c>
      <c r="M28" s="48" t="s">
        <v>43</v>
      </c>
      <c r="N28" s="48" t="e">
        <f t="shared" si="1"/>
        <v>#VALUE!</v>
      </c>
      <c r="O28" s="48" t="s">
        <v>44</v>
      </c>
      <c r="P28" s="48" t="e">
        <f t="shared" si="2"/>
        <v>#VALUE!</v>
      </c>
      <c r="Q28" s="47" t="s">
        <v>45</v>
      </c>
    </row>
    <row r="29" spans="1:17" x14ac:dyDescent="0.35">
      <c r="A29" s="154"/>
      <c r="B29" s="42" t="s">
        <v>42</v>
      </c>
      <c r="C29" s="48" t="e">
        <f>C26*'Cooling Tower Audit-ROI Form'!$J$10/1000</f>
        <v>#VALUE!</v>
      </c>
      <c r="D29" s="48" t="s">
        <v>43</v>
      </c>
      <c r="E29" s="48" t="e">
        <f t="shared" si="4"/>
        <v>#VALUE!</v>
      </c>
      <c r="F29" s="48" t="s">
        <v>44</v>
      </c>
      <c r="G29" s="48" t="e">
        <f t="shared" si="5"/>
        <v>#VALUE!</v>
      </c>
      <c r="H29" s="47" t="s">
        <v>45</v>
      </c>
      <c r="J29" s="154"/>
      <c r="K29" s="42" t="s">
        <v>42</v>
      </c>
      <c r="L29" s="48" t="e">
        <f>L26*'Cooling Tower Audit-ROI Form'!$J$10</f>
        <v>#VALUE!</v>
      </c>
      <c r="M29" s="48" t="s">
        <v>43</v>
      </c>
      <c r="N29" s="48" t="e">
        <f t="shared" si="1"/>
        <v>#VALUE!</v>
      </c>
      <c r="O29" s="48" t="s">
        <v>44</v>
      </c>
      <c r="P29" s="48" t="e">
        <f t="shared" si="2"/>
        <v>#VALUE!</v>
      </c>
      <c r="Q29" s="47" t="s">
        <v>45</v>
      </c>
    </row>
    <row r="30" spans="1:17" x14ac:dyDescent="0.35">
      <c r="A30" s="154"/>
      <c r="B30" s="42" t="s">
        <v>46</v>
      </c>
      <c r="C30" s="48" t="e">
        <f>C29+C28</f>
        <v>#VALUE!</v>
      </c>
      <c r="D30" s="48" t="s">
        <v>43</v>
      </c>
      <c r="E30" s="48" t="e">
        <f t="shared" si="4"/>
        <v>#VALUE!</v>
      </c>
      <c r="F30" s="48" t="s">
        <v>44</v>
      </c>
      <c r="G30" s="49" t="e">
        <f t="shared" si="5"/>
        <v>#VALUE!</v>
      </c>
      <c r="H30" s="47" t="s">
        <v>45</v>
      </c>
      <c r="J30" s="154"/>
      <c r="K30" s="42" t="s">
        <v>46</v>
      </c>
      <c r="L30" s="48" t="e">
        <f>L29+L28</f>
        <v>#VALUE!</v>
      </c>
      <c r="M30" s="48" t="s">
        <v>43</v>
      </c>
      <c r="N30" s="48" t="e">
        <f t="shared" si="1"/>
        <v>#VALUE!</v>
      </c>
      <c r="O30" s="48" t="s">
        <v>44</v>
      </c>
      <c r="P30" s="49" t="e">
        <f t="shared" si="2"/>
        <v>#VALUE!</v>
      </c>
      <c r="Q30" s="47" t="s">
        <v>45</v>
      </c>
    </row>
    <row r="31" spans="1:17" ht="23" x14ac:dyDescent="0.35">
      <c r="A31" s="154" t="s">
        <v>27</v>
      </c>
      <c r="B31" s="42" t="s">
        <v>37</v>
      </c>
      <c r="C31" s="45" t="e">
        <f>C15/('Cooling Tower Audit-ROI Form'!F18-1)</f>
        <v>#VALUE!</v>
      </c>
      <c r="D31" s="44" t="s">
        <v>31</v>
      </c>
      <c r="E31" s="45" t="e">
        <f t="shared" si="4"/>
        <v>#VALUE!</v>
      </c>
      <c r="F31" s="44" t="s">
        <v>30</v>
      </c>
      <c r="G31" s="45" t="e">
        <f t="shared" si="5"/>
        <v>#VALUE!</v>
      </c>
      <c r="H31" s="47" t="s">
        <v>40</v>
      </c>
      <c r="J31" s="154" t="s">
        <v>27</v>
      </c>
      <c r="K31" s="42" t="s">
        <v>37</v>
      </c>
      <c r="L31" s="54" t="e">
        <f t="shared" ref="L31:L32" si="8">C31*$M$6</f>
        <v>#VALUE!</v>
      </c>
      <c r="M31" s="44" t="s">
        <v>55</v>
      </c>
      <c r="N31" s="45" t="e">
        <f t="shared" si="1"/>
        <v>#VALUE!</v>
      </c>
      <c r="O31" s="44" t="s">
        <v>58</v>
      </c>
      <c r="P31" s="45" t="e">
        <f t="shared" si="2"/>
        <v>#VALUE!</v>
      </c>
      <c r="Q31" s="47" t="s">
        <v>59</v>
      </c>
    </row>
    <row r="32" spans="1:17" x14ac:dyDescent="0.35">
      <c r="A32" s="154"/>
      <c r="B32" s="42" t="s">
        <v>38</v>
      </c>
      <c r="C32" s="45" t="e">
        <f>C31+C15</f>
        <v>#VALUE!</v>
      </c>
      <c r="D32" s="44" t="s">
        <v>31</v>
      </c>
      <c r="E32" s="45" t="e">
        <f t="shared" si="4"/>
        <v>#VALUE!</v>
      </c>
      <c r="F32" s="44" t="s">
        <v>30</v>
      </c>
      <c r="G32" s="45" t="e">
        <f t="shared" si="5"/>
        <v>#VALUE!</v>
      </c>
      <c r="H32" s="47" t="s">
        <v>40</v>
      </c>
      <c r="J32" s="154"/>
      <c r="K32" s="42" t="s">
        <v>38</v>
      </c>
      <c r="L32" s="54" t="e">
        <f t="shared" si="8"/>
        <v>#VALUE!</v>
      </c>
      <c r="M32" s="44" t="s">
        <v>55</v>
      </c>
      <c r="N32" s="45" t="e">
        <f t="shared" si="1"/>
        <v>#VALUE!</v>
      </c>
      <c r="O32" s="44" t="s">
        <v>58</v>
      </c>
      <c r="P32" s="45" t="e">
        <f t="shared" si="2"/>
        <v>#VALUE!</v>
      </c>
      <c r="Q32" s="47" t="s">
        <v>59</v>
      </c>
    </row>
    <row r="33" spans="1:17" x14ac:dyDescent="0.35">
      <c r="A33" s="154"/>
      <c r="B33" s="42" t="s">
        <v>41</v>
      </c>
      <c r="C33" s="48" t="e">
        <f>C32*'Cooling Tower Audit-ROI Form'!$I$10/1000</f>
        <v>#VALUE!</v>
      </c>
      <c r="D33" s="48" t="s">
        <v>43</v>
      </c>
      <c r="E33" s="48" t="e">
        <f t="shared" si="4"/>
        <v>#VALUE!</v>
      </c>
      <c r="F33" s="48" t="s">
        <v>44</v>
      </c>
      <c r="G33" s="48" t="e">
        <f t="shared" si="5"/>
        <v>#VALUE!</v>
      </c>
      <c r="H33" s="47" t="s">
        <v>45</v>
      </c>
      <c r="J33" s="154"/>
      <c r="K33" s="42" t="s">
        <v>41</v>
      </c>
      <c r="L33" s="48" t="e">
        <f>L32*'Cooling Tower Audit-ROI Form'!$I$10</f>
        <v>#VALUE!</v>
      </c>
      <c r="M33" s="48" t="s">
        <v>43</v>
      </c>
      <c r="N33" s="48" t="e">
        <f t="shared" si="1"/>
        <v>#VALUE!</v>
      </c>
      <c r="O33" s="48" t="s">
        <v>44</v>
      </c>
      <c r="P33" s="48" t="e">
        <f t="shared" si="2"/>
        <v>#VALUE!</v>
      </c>
      <c r="Q33" s="47" t="s">
        <v>45</v>
      </c>
    </row>
    <row r="34" spans="1:17" x14ac:dyDescent="0.35">
      <c r="A34" s="154"/>
      <c r="B34" s="42" t="s">
        <v>42</v>
      </c>
      <c r="C34" s="48" t="e">
        <f>C31*'Cooling Tower Audit-ROI Form'!$J$10/1000</f>
        <v>#VALUE!</v>
      </c>
      <c r="D34" s="48" t="s">
        <v>43</v>
      </c>
      <c r="E34" s="48" t="e">
        <f t="shared" si="4"/>
        <v>#VALUE!</v>
      </c>
      <c r="F34" s="48" t="s">
        <v>44</v>
      </c>
      <c r="G34" s="48" t="e">
        <f t="shared" si="5"/>
        <v>#VALUE!</v>
      </c>
      <c r="H34" s="47" t="s">
        <v>45</v>
      </c>
      <c r="J34" s="154"/>
      <c r="K34" s="42" t="s">
        <v>42</v>
      </c>
      <c r="L34" s="48" t="e">
        <f>L31*'Cooling Tower Audit-ROI Form'!$J$10</f>
        <v>#VALUE!</v>
      </c>
      <c r="M34" s="48" t="s">
        <v>43</v>
      </c>
      <c r="N34" s="48" t="e">
        <f t="shared" si="1"/>
        <v>#VALUE!</v>
      </c>
      <c r="O34" s="48" t="s">
        <v>44</v>
      </c>
      <c r="P34" s="48" t="e">
        <f t="shared" si="2"/>
        <v>#VALUE!</v>
      </c>
      <c r="Q34" s="47" t="s">
        <v>45</v>
      </c>
    </row>
    <row r="35" spans="1:17" ht="15" thickBot="1" x14ac:dyDescent="0.4">
      <c r="A35" s="155"/>
      <c r="B35" s="50" t="s">
        <v>46</v>
      </c>
      <c r="C35" s="51" t="e">
        <f>C34+C33</f>
        <v>#VALUE!</v>
      </c>
      <c r="D35" s="51" t="s">
        <v>43</v>
      </c>
      <c r="E35" s="51" t="e">
        <f t="shared" si="4"/>
        <v>#VALUE!</v>
      </c>
      <c r="F35" s="51" t="s">
        <v>44</v>
      </c>
      <c r="G35" s="52" t="e">
        <f t="shared" si="5"/>
        <v>#VALUE!</v>
      </c>
      <c r="H35" s="53" t="s">
        <v>45</v>
      </c>
      <c r="J35" s="155"/>
      <c r="K35" s="50" t="s">
        <v>46</v>
      </c>
      <c r="L35" s="51" t="e">
        <f>L34+L33</f>
        <v>#VALUE!</v>
      </c>
      <c r="M35" s="51" t="s">
        <v>43</v>
      </c>
      <c r="N35" s="51" t="e">
        <f t="shared" si="1"/>
        <v>#VALUE!</v>
      </c>
      <c r="O35" s="51" t="s">
        <v>44</v>
      </c>
      <c r="P35" s="52" t="e">
        <f t="shared" si="2"/>
        <v>#VALUE!</v>
      </c>
      <c r="Q35" s="53" t="s">
        <v>45</v>
      </c>
    </row>
  </sheetData>
  <mergeCells count="12">
    <mergeCell ref="A11:H11"/>
    <mergeCell ref="J11:Q11"/>
    <mergeCell ref="A12:A15"/>
    <mergeCell ref="J12:J15"/>
    <mergeCell ref="A16:A20"/>
    <mergeCell ref="J16:J20"/>
    <mergeCell ref="A21:A25"/>
    <mergeCell ref="J21:J25"/>
    <mergeCell ref="A26:A30"/>
    <mergeCell ref="J26:J30"/>
    <mergeCell ref="A31:A35"/>
    <mergeCell ref="J31:J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f61ec8-ca77-4518-ac58-952f302a2873" xsi:nil="true"/>
    <lcf76f155ced4ddcb4097134ff3c332f xmlns="de1d06a0-dfd8-4094-ac69-1fd8b10d967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80628644A978469BE97212763889C9" ma:contentTypeVersion="16" ma:contentTypeDescription="Create a new document." ma:contentTypeScope="" ma:versionID="cb00d37c207debefd4fd781584550ea9">
  <xsd:schema xmlns:xsd="http://www.w3.org/2001/XMLSchema" xmlns:xs="http://www.w3.org/2001/XMLSchema" xmlns:p="http://schemas.microsoft.com/office/2006/metadata/properties" xmlns:ns2="de1d06a0-dfd8-4094-ac69-1fd8b10d9677" xmlns:ns3="55f61ec8-ca77-4518-ac58-952f302a2873" targetNamespace="http://schemas.microsoft.com/office/2006/metadata/properties" ma:root="true" ma:fieldsID="a081486ff127168bb764315eccc758b1" ns2:_="" ns3:_="">
    <xsd:import namespace="de1d06a0-dfd8-4094-ac69-1fd8b10d9677"/>
    <xsd:import namespace="55f61ec8-ca77-4518-ac58-952f302a287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1d06a0-dfd8-4094-ac69-1fd8b10d96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f51058-1272-4d4c-8312-92f21a00c5bf"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f61ec8-ca77-4518-ac58-952f302a287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670497c-0452-4098-b661-b2832c50ae50}" ma:internalName="TaxCatchAll" ma:showField="CatchAllData" ma:web="55f61ec8-ca77-4518-ac58-952f302a28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A1AB13-E609-49DE-8F47-202F3BB85079}">
  <ds:schemaRefs>
    <ds:schemaRef ds:uri="http://schemas.microsoft.com/sharepoint/v3/contenttype/forms"/>
  </ds:schemaRefs>
</ds:datastoreItem>
</file>

<file path=customXml/itemProps2.xml><?xml version="1.0" encoding="utf-8"?>
<ds:datastoreItem xmlns:ds="http://schemas.openxmlformats.org/officeDocument/2006/customXml" ds:itemID="{56392BED-8837-4B4B-8C0E-773C1C524015}">
  <ds:schemaRefs>
    <ds:schemaRef ds:uri="f476457d-9785-43c2-a451-1ccc00d3cb05"/>
    <ds:schemaRef ds:uri="http://schemas.microsoft.com/office/2006/metadata/properties"/>
    <ds:schemaRef ds:uri="http://purl.org/dc/elements/1.1/"/>
    <ds:schemaRef ds:uri="http://schemas.microsoft.com/office/infopath/2007/PartnerControls"/>
    <ds:schemaRef ds:uri="9b86cf64-2399-4998-9c7c-74668b720aa5"/>
    <ds:schemaRef ds:uri="http://schemas.microsoft.com/office/2006/documentManagement/types"/>
    <ds:schemaRef ds:uri="http://schemas.openxmlformats.org/package/2006/metadata/core-properties"/>
    <ds:schemaRef ds:uri="http://purl.org/dc/dcmitype/"/>
    <ds:schemaRef ds:uri="5cece13e-3376-4417-9525-be60b11a89a8"/>
    <ds:schemaRef ds:uri="http://www.w3.org/XML/1998/namespace"/>
    <ds:schemaRef ds:uri="http://purl.org/dc/terms/"/>
  </ds:schemaRefs>
</ds:datastoreItem>
</file>

<file path=customXml/itemProps3.xml><?xml version="1.0" encoding="utf-8"?>
<ds:datastoreItem xmlns:ds="http://schemas.openxmlformats.org/officeDocument/2006/customXml" ds:itemID="{54311D5E-594D-4F46-9EA3-9CCAEE5F18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Introduction-Read First</vt:lpstr>
      <vt:lpstr>Cooling Tower Audit-ROI Form</vt:lpstr>
      <vt:lpstr>Calculations (to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Boyd, BK</dc:creator>
  <cp:keywords/>
  <dc:description/>
  <cp:lastModifiedBy>Harris, Tyler M</cp:lastModifiedBy>
  <cp:revision/>
  <dcterms:created xsi:type="dcterms:W3CDTF">2021-12-17T19:47:40Z</dcterms:created>
  <dcterms:modified xsi:type="dcterms:W3CDTF">2022-10-13T14:49:25Z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0x01010035DF5D20BDF4ED429ED9A8B8C9A319CD</vt:lpwstr>
  </property>
  <property fmtid="{D5CDD505-2E9C-101B-9397-08002B2CF9AE}" pid="3" name="MediaServiceImageTags">
    <vt:lpwstr/>
  </property>
</Properties>
</file>